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https://nhsengland.sharepoint.com/sites/ElectiveRecoveryAnalysis/Shared Documents/06 Rapid Insights/Working Files/REQ0388 - Lord Darzi commission/Stats publication/"/>
    </mc:Choice>
  </mc:AlternateContent>
  <xr:revisionPtr revIDLastSave="128" documentId="8_{B313B50D-201A-4718-8F56-2DE3EA5BDE8A}" xr6:coauthVersionLast="47" xr6:coauthVersionMax="47" xr10:uidLastSave="{966E7A20-A2F1-4340-868C-D31703B44B36}"/>
  <bookViews>
    <workbookView xWindow="28680" yWindow="-120" windowWidth="29040" windowHeight="15840" xr2:uid="{7C20C203-C7CA-4D70-8B1E-72C60CE359CF}"/>
  </bookViews>
  <sheets>
    <sheet name="Title_sheet" sheetId="1" r:id="rId1"/>
    <sheet name="Notes_and_definitions" sheetId="2" r:id="rId2"/>
    <sheet name="Table_1" sheetId="3" r:id="rId3"/>
  </sheets>
  <definedNames>
    <definedName name="_Toc217116100" localSheetId="0">Title_sheet!#REF!</definedName>
    <definedName name="_Toc328044298" localSheetId="0">Title_sheet!#REF!</definedName>
    <definedName name="_xlnm.Print_Area" localSheetId="0">Title_sheet!$A$1:$B$40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2" i="3" l="1"/>
  <c r="R12" i="3"/>
  <c r="S12" i="3"/>
  <c r="T12" i="3"/>
  <c r="Q13" i="3"/>
  <c r="R13" i="3"/>
  <c r="S13" i="3"/>
  <c r="T13" i="3"/>
  <c r="Q14" i="3"/>
  <c r="R14" i="3"/>
  <c r="S14" i="3"/>
  <c r="T14" i="3"/>
  <c r="Q15" i="3"/>
  <c r="R15" i="3"/>
  <c r="S15" i="3"/>
  <c r="T15" i="3"/>
  <c r="Q16" i="3"/>
  <c r="R16" i="3"/>
  <c r="S16" i="3"/>
  <c r="T16" i="3"/>
  <c r="Q17" i="3"/>
  <c r="R17" i="3"/>
  <c r="S17" i="3"/>
  <c r="T17" i="3"/>
  <c r="Q18" i="3"/>
  <c r="R18" i="3"/>
  <c r="S18" i="3"/>
  <c r="T18" i="3"/>
  <c r="Q19" i="3"/>
  <c r="R19" i="3"/>
  <c r="S19" i="3"/>
  <c r="T19" i="3"/>
  <c r="Q20" i="3"/>
  <c r="R20" i="3"/>
  <c r="S20" i="3"/>
  <c r="T20" i="3"/>
  <c r="Q21" i="3"/>
  <c r="R21" i="3"/>
  <c r="S21" i="3"/>
  <c r="T21" i="3"/>
  <c r="Q22" i="3"/>
  <c r="R22" i="3"/>
  <c r="S22" i="3"/>
  <c r="T22" i="3"/>
  <c r="Q23" i="3"/>
  <c r="R23" i="3"/>
  <c r="S23" i="3"/>
  <c r="T23" i="3"/>
  <c r="Q24" i="3"/>
  <c r="R24" i="3"/>
  <c r="S24" i="3"/>
  <c r="T24" i="3"/>
  <c r="Q25" i="3"/>
  <c r="R25" i="3"/>
  <c r="S25" i="3"/>
  <c r="T25" i="3"/>
  <c r="Q26" i="3"/>
  <c r="R26" i="3"/>
  <c r="S26" i="3"/>
  <c r="T26" i="3"/>
  <c r="U26" i="3"/>
  <c r="Q27" i="3"/>
  <c r="R27" i="3"/>
  <c r="S27" i="3"/>
  <c r="T27" i="3"/>
  <c r="Q28" i="3"/>
  <c r="R28" i="3"/>
  <c r="S28" i="3"/>
  <c r="T28" i="3"/>
  <c r="Q29" i="3"/>
  <c r="R29" i="3"/>
  <c r="S29" i="3"/>
  <c r="T29" i="3"/>
  <c r="Q30" i="3"/>
  <c r="R30" i="3"/>
  <c r="S30" i="3"/>
  <c r="T30" i="3"/>
  <c r="Q31" i="3"/>
  <c r="R31" i="3"/>
  <c r="S31" i="3"/>
  <c r="T31" i="3"/>
  <c r="Q32" i="3"/>
  <c r="R32" i="3"/>
  <c r="S32" i="3"/>
  <c r="T32" i="3"/>
  <c r="Q33" i="3"/>
  <c r="R33" i="3"/>
  <c r="S33" i="3"/>
  <c r="T33" i="3"/>
  <c r="Q11" i="3"/>
  <c r="R11" i="3"/>
  <c r="S11" i="3"/>
  <c r="T11" i="3"/>
  <c r="P11" i="3"/>
  <c r="P12" i="3"/>
  <c r="P13" i="3"/>
  <c r="P14" i="3"/>
  <c r="P15" i="3"/>
  <c r="P16" i="3"/>
  <c r="P17" i="3"/>
  <c r="P18" i="3"/>
  <c r="P19" i="3"/>
  <c r="P20" i="3"/>
  <c r="P21" i="3"/>
  <c r="P22" i="3"/>
  <c r="P23" i="3"/>
  <c r="P24" i="3"/>
  <c r="P25" i="3"/>
  <c r="P26" i="3"/>
  <c r="P27" i="3"/>
  <c r="P28" i="3"/>
  <c r="P29" i="3"/>
  <c r="P30" i="3"/>
  <c r="P31" i="3"/>
  <c r="P32" i="3"/>
  <c r="P33" i="3"/>
  <c r="O11" i="3"/>
  <c r="O12" i="3"/>
  <c r="O13" i="3"/>
  <c r="O14" i="3"/>
  <c r="O15" i="3"/>
  <c r="O16" i="3"/>
  <c r="V16" i="3" s="1"/>
  <c r="O17" i="3"/>
  <c r="O18" i="3"/>
  <c r="O19" i="3"/>
  <c r="O20" i="3"/>
  <c r="O21" i="3"/>
  <c r="O22" i="3"/>
  <c r="O23" i="3"/>
  <c r="O24" i="3"/>
  <c r="V24" i="3" s="1"/>
  <c r="O25" i="3"/>
  <c r="O26" i="3"/>
  <c r="O27" i="3"/>
  <c r="O28" i="3"/>
  <c r="O29" i="3"/>
  <c r="O30" i="3"/>
  <c r="O31" i="3"/>
  <c r="O32" i="3"/>
  <c r="V32" i="3" s="1"/>
  <c r="O33" i="3"/>
  <c r="N11" i="3"/>
  <c r="N12" i="3"/>
  <c r="N13" i="3"/>
  <c r="N14" i="3"/>
  <c r="N15" i="3"/>
  <c r="N16" i="3"/>
  <c r="N17" i="3"/>
  <c r="N18" i="3"/>
  <c r="N19" i="3"/>
  <c r="N20" i="3"/>
  <c r="N21" i="3"/>
  <c r="N22" i="3"/>
  <c r="N23" i="3"/>
  <c r="N24" i="3"/>
  <c r="N25" i="3"/>
  <c r="N26" i="3"/>
  <c r="N27" i="3"/>
  <c r="N28" i="3"/>
  <c r="N29" i="3"/>
  <c r="N30" i="3"/>
  <c r="N31" i="3"/>
  <c r="N32" i="3"/>
  <c r="N33" i="3"/>
  <c r="H11" i="3"/>
  <c r="V11" i="3" s="1"/>
  <c r="H12" i="3"/>
  <c r="H13" i="3"/>
  <c r="V13" i="3" s="1"/>
  <c r="H14" i="3"/>
  <c r="V14" i="3" s="1"/>
  <c r="H15" i="3"/>
  <c r="V15" i="3" s="1"/>
  <c r="H16" i="3"/>
  <c r="H17" i="3"/>
  <c r="V17" i="3" s="1"/>
  <c r="H18" i="3"/>
  <c r="V18" i="3" s="1"/>
  <c r="H19" i="3"/>
  <c r="H20" i="3"/>
  <c r="H21" i="3"/>
  <c r="V21" i="3" s="1"/>
  <c r="H22" i="3"/>
  <c r="V22" i="3" s="1"/>
  <c r="H23" i="3"/>
  <c r="V23" i="3" s="1"/>
  <c r="H24" i="3"/>
  <c r="H25" i="3"/>
  <c r="V25" i="3" s="1"/>
  <c r="H26" i="3"/>
  <c r="V26" i="3" s="1"/>
  <c r="H27" i="3"/>
  <c r="V27" i="3" s="1"/>
  <c r="H28" i="3"/>
  <c r="H29" i="3"/>
  <c r="V29" i="3" s="1"/>
  <c r="H30" i="3"/>
  <c r="V30" i="3" s="1"/>
  <c r="H31" i="3"/>
  <c r="V31" i="3" s="1"/>
  <c r="H32" i="3"/>
  <c r="H33" i="3"/>
  <c r="V33" i="3" s="1"/>
  <c r="G11" i="3"/>
  <c r="U11" i="3" s="1"/>
  <c r="G12" i="3"/>
  <c r="U12" i="3" s="1"/>
  <c r="G13" i="3"/>
  <c r="G14" i="3"/>
  <c r="U14" i="3" s="1"/>
  <c r="G15" i="3"/>
  <c r="U15" i="3" s="1"/>
  <c r="G16" i="3"/>
  <c r="G17" i="3"/>
  <c r="G18" i="3"/>
  <c r="U18" i="3" s="1"/>
  <c r="G19" i="3"/>
  <c r="U19" i="3" s="1"/>
  <c r="G20" i="3"/>
  <c r="U20" i="3" s="1"/>
  <c r="G21" i="3"/>
  <c r="G22" i="3"/>
  <c r="U22" i="3" s="1"/>
  <c r="G23" i="3"/>
  <c r="U23" i="3" s="1"/>
  <c r="G24" i="3"/>
  <c r="G25" i="3"/>
  <c r="G26" i="3"/>
  <c r="G27" i="3"/>
  <c r="U27" i="3" s="1"/>
  <c r="G28" i="3"/>
  <c r="U28" i="3" s="1"/>
  <c r="G29" i="3"/>
  <c r="G30" i="3"/>
  <c r="U30" i="3" s="1"/>
  <c r="G31" i="3"/>
  <c r="U31" i="3" s="1"/>
  <c r="G32" i="3"/>
  <c r="G33" i="3"/>
  <c r="U33" i="3" l="1"/>
  <c r="U25" i="3"/>
  <c r="U17" i="3"/>
  <c r="U32" i="3"/>
  <c r="U24" i="3"/>
  <c r="U16" i="3"/>
  <c r="V19" i="3"/>
  <c r="U21" i="3"/>
  <c r="V12" i="3"/>
  <c r="U29" i="3"/>
  <c r="U13" i="3"/>
  <c r="V28" i="3"/>
  <c r="V20" i="3"/>
  <c r="A21" i="1"/>
  <c r="A20" i="1"/>
</calcChain>
</file>

<file path=xl/sharedStrings.xml><?xml version="1.0" encoding="utf-8"?>
<sst xmlns="http://schemas.openxmlformats.org/spreadsheetml/2006/main" count="54" uniqueCount="51">
  <si>
    <t>Elective inpatient spells compared to 2019/20 baseline</t>
  </si>
  <si>
    <t>By age group and for children and young people compared to adults</t>
  </si>
  <si>
    <t xml:space="preserve">Publication date: </t>
  </si>
  <si>
    <t>Link to publication:</t>
  </si>
  <si>
    <t>Introduction</t>
  </si>
  <si>
    <t>Contents</t>
  </si>
  <si>
    <t>To access data tables, select the table headings or tabs.</t>
  </si>
  <si>
    <t>To return to contents click 'Return to contents' link at the top of each page.</t>
  </si>
  <si>
    <t>Contact Details</t>
  </si>
  <si>
    <t>Author: Elective Analysis Team, NHS England</t>
  </si>
  <si>
    <t>Email: england.electiverecovery-info@nhs.net</t>
  </si>
  <si>
    <t>Press enquiries should be made to Media Relations Manager on 0300 303 3888</t>
  </si>
  <si>
    <t>Published by NHS England, part of the Government Statistical Service</t>
  </si>
  <si>
    <t>Copyright © 2024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</si>
  <si>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</si>
  <si>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</si>
  <si>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</si>
  <si>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</si>
  <si>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</si>
  <si>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</si>
  <si>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</si>
  <si>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</si>
  <si>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 xml:space="preserve">1 The baseline used is March 2019 to February 2020 to avoid distortion due to the start of the COVID-19 pandemic. </t>
  </si>
  <si>
    <t xml:space="preserve">2 Activity is calculated per working day to compare to baseline. </t>
  </si>
  <si>
    <r>
      <rPr>
        <b/>
        <sz val="10"/>
        <color rgb="FF000000"/>
        <rFont val="Arial"/>
        <family val="2"/>
      </rPr>
      <t>Source:</t>
    </r>
    <r>
      <rPr>
        <sz val="10"/>
        <color rgb="FF000000"/>
        <rFont val="Arial"/>
        <family val="2"/>
      </rPr>
      <t xml:space="preserve"> Admitted Patient Care CDS via the SUS+ Service, NHS England</t>
    </r>
  </si>
  <si>
    <t>Table 1: Elective inpatient spells per working day by age group compared to pre-pandemic baseline period</t>
  </si>
  <si>
    <t>Month</t>
  </si>
  <si>
    <t>0 to 4 actual</t>
  </si>
  <si>
    <t>5 to 10 actual</t>
  </si>
  <si>
    <t>11 to 17 actual</t>
  </si>
  <si>
    <t>18 to 64 actual</t>
  </si>
  <si>
    <t>65+ actual</t>
  </si>
  <si>
    <t>CYP actual</t>
  </si>
  <si>
    <t>Adult actual</t>
  </si>
  <si>
    <t>0 to 4 baseline</t>
  </si>
  <si>
    <t>5 to 10 baseline</t>
  </si>
  <si>
    <t>11 to 17 baseline</t>
  </si>
  <si>
    <t>18 to 64 baseline</t>
  </si>
  <si>
    <t>65+ baseline</t>
  </si>
  <si>
    <t>CYP baseline</t>
  </si>
  <si>
    <t>Adult baseline</t>
  </si>
  <si>
    <t>0 to 4 recovery %</t>
  </si>
  <si>
    <t>5 to 10 recovery %</t>
  </si>
  <si>
    <t>11 to 17 recovery %</t>
  </si>
  <si>
    <t>18 to 64 recovery %</t>
  </si>
  <si>
    <t>65+ recovery %</t>
  </si>
  <si>
    <t>CYP recovery %</t>
  </si>
  <si>
    <t>Adult recovery %</t>
  </si>
  <si>
    <t>4 Data was extracted on 11/07/2024 and there might be minor updates due to more recent data source refreshes.</t>
  </si>
  <si>
    <t>3 This analysis does not take account of differential population growth between the age groups, which would account for at least some of the differential in recovery rates.</t>
  </si>
  <si>
    <t>This data is the result of analysis of Admitted Patient Care data to look at whether there are differing levels of inpatient activity recovery compared 
to before the COVID-19 pandemic. To take into account seasonality months from April 2022 onward are compared to the same month in the 
baseline period. However, as this analysis does not take into account differential changes in population by age group the differences in rates
across age groups are not necessarily the result of differential activity recovery.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</si>
</sst>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 &quot;* #,##0.00&quot; &quot;;&quot;-&quot;* #,##0.00&quot; &quot;;&quot; &quot;* &quot;-&quot;#&quot; &quot;;&quot; &quot;@&quot; &quot;"/>
  </numFmts>
  <fonts count="18" x14ac:knownFonts="1">
    <font>
      <sz val="11"/>
      <color rgb="FF000000"/>
      <name val="Arial"/>
      <family val="2"/>
    </font>
    <font>
      <sz val="11"/>
      <color theme="1"/>
      <name val="Aptos Narrow"/>
      <family val="2"/>
      <scheme val="minor"/>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b/>
      <sz val="27"/>
      <color rgb="FF000000"/>
      <name val="Arial"/>
      <family val="2"/>
    </font>
    <font>
      <b/>
      <sz val="20"/>
      <color rgb="FF7C7C7C"/>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
      <sz val="9"/>
      <color rgb="FF000000"/>
      <name val="Arial"/>
      <family val="2"/>
    </font>
  </fonts>
  <fills count="5">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s>
  <borders count="3">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s>
  <cellStyleXfs count="21">
    <xf numFmtId="0" fontId="0" fillId="0" borderId="0"/>
    <xf numFmtId="9"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2" fillId="0" borderId="0" applyNumberFormat="0" applyFont="0" applyBorder="0" applyProtection="0"/>
    <xf numFmtId="0" fontId="7" fillId="0" borderId="0" applyNumberFormat="0" applyBorder="0" applyProtection="0"/>
    <xf numFmtId="0" fontId="2" fillId="0" borderId="0" applyNumberFormat="0" applyFont="0" applyBorder="0" applyProtection="0"/>
    <xf numFmtId="0" fontId="2" fillId="0" borderId="0" applyNumberFormat="0" applyFont="0" applyBorder="0" applyProtection="0"/>
    <xf numFmtId="0" fontId="7" fillId="0" borderId="0" applyNumberFormat="0" applyBorder="0" applyProtection="0"/>
    <xf numFmtId="0" fontId="2" fillId="2" borderId="1" applyNumberFormat="0" applyFont="0" applyAlignment="0" applyProtection="0"/>
    <xf numFmtId="0" fontId="2" fillId="2" borderId="2"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cellStyleXfs>
  <cellXfs count="32">
    <xf numFmtId="0" fontId="0" fillId="0" borderId="0" xfId="0"/>
    <xf numFmtId="0" fontId="0" fillId="3" borderId="0" xfId="0" applyFill="1" applyAlignment="1">
      <alignment wrapText="1"/>
    </xf>
    <xf numFmtId="0" fontId="8" fillId="3" borderId="0" xfId="0" applyFont="1" applyFill="1" applyAlignment="1">
      <alignment vertical="center"/>
    </xf>
    <xf numFmtId="0" fontId="8" fillId="3" borderId="0" xfId="0" applyFont="1" applyFill="1" applyAlignment="1">
      <alignment vertical="center" wrapText="1"/>
    </xf>
    <xf numFmtId="0" fontId="0" fillId="3" borderId="0" xfId="0" applyFill="1"/>
    <xf numFmtId="0" fontId="9" fillId="3" borderId="0" xfId="0" applyFont="1" applyFill="1" applyAlignment="1">
      <alignment vertical="top"/>
    </xf>
    <xf numFmtId="0" fontId="9" fillId="3" borderId="0" xfId="0" applyFont="1" applyFill="1" applyAlignment="1">
      <alignment vertical="top" wrapText="1"/>
    </xf>
    <xf numFmtId="0" fontId="10" fillId="3" borderId="0" xfId="0" applyFont="1" applyFill="1"/>
    <xf numFmtId="0" fontId="0" fillId="3" borderId="0" xfId="0" applyFill="1" applyAlignment="1">
      <alignment vertical="top"/>
    </xf>
    <xf numFmtId="0" fontId="10" fillId="3" borderId="0" xfId="0" applyFont="1" applyFill="1" applyAlignment="1" applyProtection="1">
      <alignment vertical="top"/>
      <protection locked="0"/>
    </xf>
    <xf numFmtId="0" fontId="0" fillId="3" borderId="0" xfId="0" applyFill="1" applyAlignment="1" applyProtection="1">
      <alignment vertical="top"/>
      <protection locked="0"/>
    </xf>
    <xf numFmtId="0" fontId="4" fillId="3" borderId="0" xfId="5" applyFill="1" applyAlignment="1"/>
    <xf numFmtId="0" fontId="11" fillId="3" borderId="0" xfId="5" applyFont="1" applyFill="1" applyAlignment="1"/>
    <xf numFmtId="0" fontId="10"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2" fillId="3" borderId="0" xfId="0" applyFont="1" applyFill="1" applyAlignment="1">
      <alignment vertical="center"/>
    </xf>
    <xf numFmtId="0" fontId="13" fillId="3" borderId="0" xfId="0" applyFont="1" applyFill="1" applyAlignment="1">
      <alignment vertical="center"/>
    </xf>
    <xf numFmtId="0" fontId="0" fillId="3" borderId="0" xfId="0" applyFill="1" applyAlignment="1">
      <alignment vertical="center"/>
    </xf>
    <xf numFmtId="0" fontId="14" fillId="3" borderId="0" xfId="0" applyFont="1" applyFill="1" applyAlignment="1">
      <alignment vertical="center"/>
    </xf>
    <xf numFmtId="0" fontId="15" fillId="3" borderId="0" xfId="4" applyFont="1" applyFill="1" applyAlignment="1" applyProtection="1">
      <alignment horizontal="left" vertical="top" wrapText="1"/>
      <protection locked="0"/>
    </xf>
    <xf numFmtId="0" fontId="4" fillId="3" borderId="0" xfId="5" applyFill="1" applyAlignment="1">
      <alignment vertical="center"/>
    </xf>
    <xf numFmtId="0" fontId="7" fillId="3" borderId="0" xfId="8" applyFont="1" applyFill="1"/>
    <xf numFmtId="0" fontId="16" fillId="3" borderId="0" xfId="8" applyFont="1" applyFill="1"/>
    <xf numFmtId="0" fontId="7" fillId="3" borderId="0" xfId="8" applyFont="1" applyFill="1" applyAlignment="1">
      <alignment horizontal="left"/>
    </xf>
    <xf numFmtId="0" fontId="7" fillId="3" borderId="0" xfId="10" applyFont="1" applyFill="1" applyAlignment="1">
      <alignment horizontal="left"/>
    </xf>
    <xf numFmtId="0" fontId="16" fillId="4" borderId="0" xfId="0" applyFont="1" applyFill="1" applyAlignment="1">
      <alignment wrapText="1"/>
    </xf>
    <xf numFmtId="10" fontId="16" fillId="3" borderId="0" xfId="8" applyNumberFormat="1" applyFont="1" applyFill="1" applyAlignment="1">
      <alignment horizontal="right"/>
    </xf>
    <xf numFmtId="17" fontId="7" fillId="4" borderId="0" xfId="8" applyNumberFormat="1" applyFont="1" applyFill="1" applyAlignment="1">
      <alignment wrapText="1"/>
    </xf>
    <xf numFmtId="3" fontId="7" fillId="4" borderId="0" xfId="8" applyNumberFormat="1" applyFont="1" applyFill="1" applyAlignment="1">
      <alignment horizontal="right" wrapText="1"/>
    </xf>
    <xf numFmtId="9" fontId="7" fillId="4" borderId="0" xfId="1" applyFont="1" applyFill="1" applyAlignment="1">
      <alignment horizontal="right" wrapText="1"/>
    </xf>
    <xf numFmtId="0" fontId="17" fillId="3" borderId="0" xfId="0" applyFont="1" applyFill="1" applyAlignment="1" applyProtection="1">
      <alignment horizontal="left" vertical="top" wrapText="1"/>
      <protection locked="0"/>
    </xf>
  </cellXfs>
  <cellStyles count="21">
    <cellStyle name="Comma 2" xfId="2" xr:uid="{D6DF08C5-1B2A-45AA-9390-738904AEE320}"/>
    <cellStyle name="Comma 3" xfId="3" xr:uid="{74A6200F-244F-49F7-9EF0-5FD9DBB4A0A0}"/>
    <cellStyle name="Followed Hyperlink 2" xfId="4" xr:uid="{D0D4E8F6-5B04-4DEB-8500-207E7F0FC54F}"/>
    <cellStyle name="Hyperlink" xfId="5" xr:uid="{7BD3AE81-62CA-4C82-95E8-A5DC4C042DDA}"/>
    <cellStyle name="Hyperlink 2" xfId="6" xr:uid="{FF769D80-0488-45C5-885A-3124D54D688F}"/>
    <cellStyle name="Hyperlink 3" xfId="7" xr:uid="{3FCC3DA3-8D5F-42F7-AFAC-6CF0318DD147}"/>
    <cellStyle name="Normal" xfId="0" builtinId="0" customBuiltin="1"/>
    <cellStyle name="Normal 2" xfId="8" xr:uid="{69701D63-49A7-48F3-A8F5-791A6FB6FBB9}"/>
    <cellStyle name="Normal 2 2" xfId="9" xr:uid="{3BE6225D-E578-48D7-A1CE-795CACAB0E59}"/>
    <cellStyle name="Normal 3" xfId="10" xr:uid="{19ED7E00-4935-4D0A-82B8-92202C73821C}"/>
    <cellStyle name="Normal 3 2" xfId="11" xr:uid="{3712E1CB-AAF5-44B1-A0C1-5ED4E135D5E4}"/>
    <cellStyle name="Normal 4" xfId="12" xr:uid="{1956D7A7-EC45-474A-8E1F-F9EC4B58DA81}"/>
    <cellStyle name="Note 2" xfId="13" xr:uid="{B37CEEF8-36C0-4A72-A200-4D2EBB5B2C2E}"/>
    <cellStyle name="Note 3" xfId="14" xr:uid="{F3F28F97-DE16-4B5C-A9B5-44FBF4E6DAC7}"/>
    <cellStyle name="Per cent" xfId="1" builtinId="5"/>
    <cellStyle name="Percent 2" xfId="15" xr:uid="{6951D04C-1FE2-4FAE-B25F-935F20CF149D}"/>
    <cellStyle name="Percent 3" xfId="16" xr:uid="{98800FBF-834D-4CB1-A0F0-8A0E4E19B564}"/>
    <cellStyle name="Percent 3 2" xfId="17" xr:uid="{F4FA5FF9-B811-40E3-AA6C-04B70B21ACBD}"/>
    <cellStyle name="Percent 3 2 2" xfId="18" xr:uid="{237EF349-A3DD-4351-8306-BFB77E3992D7}"/>
    <cellStyle name="Percent 4" xfId="19" xr:uid="{BAA2C5A7-3A85-4BCF-92C9-47E1A74A7168}"/>
    <cellStyle name="Percent 5" xfId="20" xr:uid="{885C01E8-FF48-4DE8-A78B-E25A59BF6CE4}"/>
  </cellStyles>
  <dxfs count="20">
    <dxf>
      <font>
        <b val="0"/>
        <i val="0"/>
        <strike val="0"/>
        <condense val="0"/>
        <extend val="0"/>
        <outline val="0"/>
        <shadow val="0"/>
        <u val="none"/>
        <vertAlign val="baseline"/>
        <sz val="10"/>
        <color rgb="FF000000"/>
        <name val="Arial"/>
        <family val="2"/>
        <scheme val="none"/>
      </font>
      <numFmt numFmtId="14" formatCode="0.00%"/>
      <fill>
        <patternFill patternType="solid">
          <fgColor rgb="FFF2F2F2"/>
          <bgColor rgb="FFF2F2F2"/>
        </patternFill>
      </fill>
    </dxf>
    <dxf>
      <font>
        <b val="0"/>
        <i val="0"/>
        <strike val="0"/>
        <condense val="0"/>
        <extend val="0"/>
        <outline val="0"/>
        <shadow val="0"/>
        <u val="none"/>
        <vertAlign val="baseline"/>
        <sz val="10"/>
        <color rgb="FF000000"/>
        <name val="Arial"/>
        <family val="2"/>
        <scheme val="none"/>
      </font>
      <numFmt numFmtId="14" formatCode="0.00%"/>
      <fill>
        <patternFill patternType="solid">
          <fgColor rgb="FFF2F2F2"/>
          <bgColor rgb="FFF2F2F2"/>
        </patternFill>
      </fill>
    </dxf>
    <dxf>
      <font>
        <b val="0"/>
        <i val="0"/>
        <strike val="0"/>
        <condense val="0"/>
        <extend val="0"/>
        <outline val="0"/>
        <shadow val="0"/>
        <u val="none"/>
        <vertAlign val="baseline"/>
        <sz val="10"/>
        <color rgb="FF000000"/>
        <name val="Arial"/>
        <family val="2"/>
        <scheme val="none"/>
      </font>
      <numFmt numFmtId="14" formatCode="0.00%"/>
      <fill>
        <patternFill patternType="solid">
          <fgColor rgb="FFF2F2F2"/>
          <bgColor rgb="FFF2F2F2"/>
        </patternFill>
      </fill>
    </dxf>
    <dxf>
      <font>
        <b val="0"/>
        <i val="0"/>
        <strike val="0"/>
        <condense val="0"/>
        <extend val="0"/>
        <outline val="0"/>
        <shadow val="0"/>
        <u val="none"/>
        <vertAlign val="baseline"/>
        <sz val="10"/>
        <color rgb="FF000000"/>
        <name val="Arial"/>
        <family val="2"/>
        <scheme val="none"/>
      </font>
      <numFmt numFmtId="14" formatCode="0.00%"/>
      <fill>
        <patternFill patternType="solid">
          <fgColor rgb="FFF2F2F2"/>
          <bgColor rgb="FFF2F2F2"/>
        </patternFill>
      </fill>
    </dxf>
    <dxf>
      <font>
        <b val="0"/>
        <i val="0"/>
        <strike val="0"/>
        <condense val="0"/>
        <extend val="0"/>
        <outline val="0"/>
        <shadow val="0"/>
        <u val="none"/>
        <vertAlign val="baseline"/>
        <sz val="10"/>
        <color rgb="FF000000"/>
        <name val="Arial"/>
        <family val="2"/>
        <scheme val="none"/>
      </font>
      <numFmt numFmtId="14" formatCode="0.00%"/>
      <fill>
        <patternFill patternType="solid">
          <fgColor rgb="FFF2F2F2"/>
          <bgColor rgb="FFF2F2F2"/>
        </patternFill>
      </fill>
    </dxf>
    <dxf>
      <font>
        <b val="0"/>
        <i val="0"/>
        <strike val="0"/>
        <condense val="0"/>
        <extend val="0"/>
        <outline val="0"/>
        <shadow val="0"/>
        <u val="none"/>
        <vertAlign val="baseline"/>
        <sz val="10"/>
        <color rgb="FF000000"/>
        <name val="Arial"/>
        <family val="2"/>
        <scheme val="none"/>
      </font>
      <numFmt numFmtId="13" formatCode="0%"/>
      <fill>
        <patternFill patternType="solid">
          <fgColor rgb="FFF2F2F2"/>
          <bgColor rgb="FFF2F2F2"/>
        </patternFill>
      </fill>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fill>
        <patternFill patternType="solid">
          <fgColor rgb="FFF2F2F2"/>
          <bgColor rgb="FFF2F2F2"/>
        </patternFill>
      </fill>
      <alignment horizontal="right" vertical="bottom" textRotation="0" wrapText="1" indent="0" justifyLastLine="0" shrinkToFit="0" readingOrder="0"/>
    </dxf>
    <dxf>
      <font>
        <b val="0"/>
      </font>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30</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C2096F99-1CFB-9B12-5073-C753179EAB44}"/>
            </a:ext>
          </a:extLst>
        </xdr:cNvPr>
        <xdr:cNvPicPr>
          <a:picLocks noChangeAspect="1"/>
        </xdr:cNvPicPr>
      </xdr:nvPicPr>
      <xdr:blipFill>
        <a:blip xmlns:r="http://schemas.openxmlformats.org/officeDocument/2006/relationships" r:embed="rId1"/>
        <a:srcRect r="-80" b="-611"/>
        <a:stretch>
          <a:fillRect/>
        </a:stretch>
      </xdr:blipFill>
      <xdr:spPr>
        <a:xfrm>
          <a:off x="0" y="7496178"/>
          <a:ext cx="770967" cy="301441"/>
        </a:xfrm>
        <a:prstGeom prst="rect">
          <a:avLst/>
        </a:prstGeom>
        <a:noFill/>
        <a:ln cap="flat">
          <a:noFill/>
        </a:ln>
      </xdr:spPr>
    </xdr:pic>
    <xdr:clientData/>
  </xdr:oneCellAnchor>
  <xdr:oneCellAnchor>
    <xdr:from>
      <xdr:col>2</xdr:col>
      <xdr:colOff>3474</xdr:colOff>
      <xdr:row>0</xdr:row>
      <xdr:rowOff>0</xdr:rowOff>
    </xdr:from>
    <xdr:ext cx="1874437" cy="1546414"/>
    <xdr:pic>
      <xdr:nvPicPr>
        <xdr:cNvPr id="2" name="Picture 4" descr="NHS England logo">
          <a:extLst>
            <a:ext uri="{FF2B5EF4-FFF2-40B4-BE49-F238E27FC236}">
              <a16:creationId xmlns:a16="http://schemas.microsoft.com/office/drawing/2014/main" id="{F6343F1C-0707-94D5-C4B4-B1F25F1379DE}"/>
            </a:ext>
          </a:extLst>
        </xdr:cNvPr>
        <xdr:cNvPicPr>
          <a:picLocks noChangeAspect="1"/>
        </xdr:cNvPicPr>
      </xdr:nvPicPr>
      <xdr:blipFill>
        <a:blip xmlns:r="http://schemas.openxmlformats.org/officeDocument/2006/relationships" r:embed="rId2"/>
        <a:stretch>
          <a:fillRect/>
        </a:stretch>
      </xdr:blipFill>
      <xdr:spPr>
        <a:xfrm>
          <a:off x="10557174" y="0"/>
          <a:ext cx="1874437" cy="1546414"/>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247646</xdr:colOff>
      <xdr:row>0</xdr:row>
      <xdr:rowOff>0</xdr:rowOff>
    </xdr:from>
    <xdr:ext cx="1631920" cy="1315108"/>
    <xdr:pic>
      <xdr:nvPicPr>
        <xdr:cNvPr id="2" name="Picture 1" descr="NHS England logo">
          <a:extLst>
            <a:ext uri="{FF2B5EF4-FFF2-40B4-BE49-F238E27FC236}">
              <a16:creationId xmlns:a16="http://schemas.microsoft.com/office/drawing/2014/main" id="{856B11EC-5C86-11AA-6E44-A2CFF9974FD2}"/>
            </a:ext>
          </a:extLst>
        </xdr:cNvPr>
        <xdr:cNvPicPr>
          <a:picLocks noChangeAspect="1"/>
        </xdr:cNvPicPr>
      </xdr:nvPicPr>
      <xdr:blipFill>
        <a:blip xmlns:r="http://schemas.openxmlformats.org/officeDocument/2006/relationships" r:embed="rId1"/>
        <a:stretch>
          <a:fillRect/>
        </a:stretch>
      </xdr:blipFill>
      <xdr:spPr>
        <a:xfrm>
          <a:off x="7391396" y="0"/>
          <a:ext cx="1631920" cy="1315108"/>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20</xdr:col>
      <xdr:colOff>53977</xdr:colOff>
      <xdr:row>0</xdr:row>
      <xdr:rowOff>0</xdr:rowOff>
    </xdr:from>
    <xdr:ext cx="1597749" cy="1340364"/>
    <xdr:pic>
      <xdr:nvPicPr>
        <xdr:cNvPr id="2" name="Picture 3" descr="NHS England logo">
          <a:extLst>
            <a:ext uri="{FF2B5EF4-FFF2-40B4-BE49-F238E27FC236}">
              <a16:creationId xmlns:a16="http://schemas.microsoft.com/office/drawing/2014/main" id="{334D4844-892F-EB01-D5F0-88054F628167}"/>
            </a:ext>
          </a:extLst>
        </xdr:cNvPr>
        <xdr:cNvPicPr>
          <a:picLocks noChangeAspect="1"/>
        </xdr:cNvPicPr>
      </xdr:nvPicPr>
      <xdr:blipFill>
        <a:blip xmlns:r="http://schemas.openxmlformats.org/officeDocument/2006/relationships" r:embed="rId1"/>
        <a:srcRect/>
        <a:stretch>
          <a:fillRect/>
        </a:stretch>
      </xdr:blipFill>
      <xdr:spPr>
        <a:xfrm>
          <a:off x="15008227" y="0"/>
          <a:ext cx="1597749" cy="1340364"/>
        </a:xfrm>
        <a:prstGeom prst="rect">
          <a:avLst/>
        </a:prstGeom>
        <a:noFill/>
        <a:ln cap="flat">
          <a:noFill/>
        </a:ln>
      </xdr:spPr>
    </xdr:pic>
    <xdr:clientData/>
  </xdr:one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93A54FB-41A9-44E0-B61C-9E0D8E1CDBDF}" name="Table2" displayName="Table2" ref="A10:V33" totalsRowShown="0">
  <tableColumns count="22">
    <tableColumn id="1" xr3:uid="{DD41877C-CE85-4566-88C0-BD8835255ADB}" name="Month"/>
    <tableColumn id="2" xr3:uid="{4742A72C-A000-4D70-93A1-953BA6E802FE}" name="0 to 4 actual" dataDxfId="19"/>
    <tableColumn id="3" xr3:uid="{12F4C2E7-2808-4159-900C-6A7DE0A9D3A7}" name="5 to 10 actual" dataDxfId="18" dataCellStyle="Normal 2"/>
    <tableColumn id="4" xr3:uid="{7C218E49-2D38-4050-B269-CCF247098F61}" name="11 to 17 actual" dataDxfId="17" dataCellStyle="Normal 2"/>
    <tableColumn id="5" xr3:uid="{1C57833C-9C01-40F3-A721-604580A40F63}" name="18 to 64 actual" dataDxfId="16" dataCellStyle="Normal 2"/>
    <tableColumn id="6" xr3:uid="{8E544537-44ED-4310-9B03-78B0D758057F}" name="65+ actual" dataDxfId="15" dataCellStyle="Normal 2"/>
    <tableColumn id="13" xr3:uid="{54E913E4-F324-402B-9AC4-36AFB0B231F9}" name="CYP actual" dataDxfId="14" dataCellStyle="Normal 2">
      <calculatedColumnFormula>SUM(Table2[[#This Row],[0 to 4 actual]:[11 to 17 actual]])</calculatedColumnFormula>
    </tableColumn>
    <tableColumn id="14" xr3:uid="{D0B5C262-F207-49D8-AE8A-D735DB422DCC}" name="Adult actual" dataDxfId="13" dataCellStyle="Normal 2">
      <calculatedColumnFormula>SUM(Table2[[#This Row],[18 to 64 actual]:[65+ actual]])</calculatedColumnFormula>
    </tableColumn>
    <tableColumn id="12" xr3:uid="{2EA93C96-C2C8-4A66-8B96-CEB2CDD2F788}" name="0 to 4 baseline" dataDxfId="12" dataCellStyle="Normal 2"/>
    <tableColumn id="11" xr3:uid="{B4629135-E243-4992-9A41-65B2D63595FA}" name="5 to 10 baseline" dataDxfId="11" dataCellStyle="Normal 2"/>
    <tableColumn id="10" xr3:uid="{594770D2-5F8D-46DA-897C-B7640FC331F9}" name="11 to 17 baseline" dataDxfId="10" dataCellStyle="Normal 2"/>
    <tableColumn id="9" xr3:uid="{5B130688-EED5-433A-BAD9-5842E58812CA}" name="18 to 64 baseline" dataDxfId="9" dataCellStyle="Normal 2"/>
    <tableColumn id="8" xr3:uid="{6BCDA4EB-38E8-4C6E-86CB-468CD0FA3C8A}" name="65+ baseline" dataDxfId="8" dataCellStyle="Normal 2"/>
    <tableColumn id="22" xr3:uid="{D4CFC4BB-CAA5-4C70-8410-9DA3191C0A4F}" name="CYP baseline" dataDxfId="7" dataCellStyle="Normal 2">
      <calculatedColumnFormula>SUM(Table2[[#This Row],[0 to 4 baseline]:[11 to 17 baseline]])</calculatedColumnFormula>
    </tableColumn>
    <tableColumn id="21" xr3:uid="{BDFDC5EB-9B14-48D7-95BC-692A8115268E}" name="Adult baseline" dataDxfId="6" dataCellStyle="Normal 2">
      <calculatedColumnFormula>SUM(Table2[[#This Row],[18 to 64 baseline]:[65+ baseline]])</calculatedColumnFormula>
    </tableColumn>
    <tableColumn id="20" xr3:uid="{1E2B4C80-C88F-4398-B4AA-3BE016032F7C}" name="0 to 4 recovery %" dataDxfId="5">
      <calculatedColumnFormula>Table2[[#This Row],[0 to 4 actual]]/Table2[[#This Row],[0 to 4 baseline]]</calculatedColumnFormula>
    </tableColumn>
    <tableColumn id="19" xr3:uid="{87CDE7AB-733A-4C47-8736-2AE0C1F1C324}" name="5 to 10 recovery %" dataDxfId="4" dataCellStyle="Percent 2">
      <calculatedColumnFormula>Table2[[#This Row],[5 to 10 actual]]/Table2[[#This Row],[5 to 10 baseline]]</calculatedColumnFormula>
    </tableColumn>
    <tableColumn id="18" xr3:uid="{F2F00FE2-4B69-4629-B2C0-7D324766624D}" name="11 to 17 recovery %" dataDxfId="3" dataCellStyle="Percent 2">
      <calculatedColumnFormula>Table2[[#This Row],[11 to 17 actual]]/Table2[[#This Row],[11 to 17 baseline]]</calculatedColumnFormula>
    </tableColumn>
    <tableColumn id="17" xr3:uid="{C0DCC072-0BC2-4D41-82B3-5655A27CF3EC}" name="18 to 64 recovery %" dataDxfId="2" dataCellStyle="Percent 2">
      <calculatedColumnFormula>Table2[[#This Row],[18 to 64 actual]]/Table2[[#This Row],[18 to 64 baseline]]</calculatedColumnFormula>
    </tableColumn>
    <tableColumn id="16" xr3:uid="{A42C645B-D2DD-448D-88DB-47D552C3C430}" name="65+ recovery %" dataDxfId="1" dataCellStyle="Percent 2">
      <calculatedColumnFormula>Table2[[#This Row],[65+ actual]]/Table2[[#This Row],[65+ baseline]]</calculatedColumnFormula>
    </tableColumn>
    <tableColumn id="15" xr3:uid="{717FD80C-18EF-4911-922A-2A1B8838C819}" name="CYP recovery %" dataDxfId="0" dataCellStyle="Percent 2">
      <calculatedColumnFormula>Table2[[#This Row],[CYP actual]]/Table2[[#This Row],[CYP baseline]]</calculatedColumnFormula>
    </tableColumn>
    <tableColumn id="7" xr3:uid="{61D03CD6-47B7-4145-912B-FFA8A35FE4FE}" name="Adult recovery %">
      <calculatedColumnFormula>Table2[[#This Row],[Adult actual]]/Table2[[#This Row],[Adult baseline]]</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45A56-4B21-4EF7-98DE-1E8B79B27456}">
  <sheetPr>
    <pageSetUpPr fitToPage="1"/>
  </sheetPr>
  <dimension ref="A8:G41"/>
  <sheetViews>
    <sheetView tabSelected="1" workbookViewId="0"/>
  </sheetViews>
  <sheetFormatPr defaultRowHeight="14.25" x14ac:dyDescent="0.2"/>
  <cols>
    <col min="1" max="1" width="130" style="1" bestFit="1" customWidth="1"/>
    <col min="2" max="2" width="8.5" style="1" customWidth="1"/>
    <col min="3" max="3" width="9" style="1" customWidth="1"/>
    <col min="4" max="16384" width="9" style="1"/>
  </cols>
  <sheetData>
    <row r="8" spans="1:7" s="4" customFormat="1" ht="33.75" customHeight="1" x14ac:dyDescent="0.2">
      <c r="A8" s="2" t="s">
        <v>0</v>
      </c>
      <c r="B8" s="3"/>
      <c r="C8" s="1"/>
      <c r="D8" s="1"/>
      <c r="E8" s="1"/>
      <c r="F8" s="1"/>
      <c r="G8" s="1"/>
    </row>
    <row r="9" spans="1:7" s="4" customFormat="1" ht="30.75" customHeight="1" x14ac:dyDescent="0.2">
      <c r="A9" s="5" t="s">
        <v>1</v>
      </c>
      <c r="B9" s="6"/>
      <c r="C9" s="1"/>
      <c r="D9" s="1"/>
      <c r="E9" s="1"/>
      <c r="F9" s="1"/>
      <c r="G9" s="1"/>
    </row>
    <row r="10" spans="1:7" s="4" customFormat="1" x14ac:dyDescent="0.2">
      <c r="A10" s="4" t="s">
        <v>2</v>
      </c>
      <c r="B10" s="1"/>
      <c r="C10" s="1"/>
      <c r="D10" s="1"/>
      <c r="E10" s="1"/>
      <c r="F10" s="1"/>
      <c r="G10" s="1"/>
    </row>
    <row r="11" spans="1:7" s="4" customFormat="1" x14ac:dyDescent="0.2">
      <c r="A11" s="4" t="s">
        <v>3</v>
      </c>
      <c r="C11" s="1"/>
      <c r="D11" s="1"/>
      <c r="E11" s="1"/>
      <c r="F11" s="1"/>
      <c r="G11" s="1"/>
    </row>
    <row r="12" spans="1:7" s="4" customFormat="1" x14ac:dyDescent="0.2">
      <c r="C12" s="1"/>
      <c r="D12" s="1"/>
      <c r="E12" s="1"/>
      <c r="F12" s="1"/>
      <c r="G12" s="1"/>
    </row>
    <row r="13" spans="1:7" s="4" customFormat="1" ht="15" x14ac:dyDescent="0.25">
      <c r="A13" s="7" t="s">
        <v>4</v>
      </c>
      <c r="B13" s="7"/>
      <c r="C13" s="1"/>
      <c r="D13" s="1"/>
      <c r="E13" s="1"/>
      <c r="F13" s="1"/>
      <c r="G13" s="1"/>
    </row>
    <row r="14" spans="1:7" s="4" customFormat="1" ht="63" customHeight="1" x14ac:dyDescent="0.2">
      <c r="A14" s="14" t="s">
        <v>50</v>
      </c>
      <c r="B14" s="8"/>
      <c r="C14" s="1"/>
      <c r="D14" s="1"/>
      <c r="E14" s="1"/>
      <c r="F14" s="1"/>
      <c r="G14" s="1"/>
    </row>
    <row r="15" spans="1:7" s="4" customFormat="1" x14ac:dyDescent="0.2">
      <c r="A15" s="10"/>
      <c r="B15" s="8"/>
      <c r="C15" s="1"/>
      <c r="D15" s="1"/>
      <c r="E15" s="1"/>
      <c r="F15" s="1"/>
      <c r="G15" s="1"/>
    </row>
    <row r="16" spans="1:7" s="4" customFormat="1" x14ac:dyDescent="0.2">
      <c r="C16" s="1"/>
      <c r="D16" s="1"/>
      <c r="E16" s="1"/>
      <c r="F16" s="1"/>
      <c r="G16" s="1"/>
    </row>
    <row r="17" spans="1:7" s="4" customFormat="1" ht="14.25" customHeight="1" x14ac:dyDescent="0.2">
      <c r="A17" s="9" t="s">
        <v>5</v>
      </c>
      <c r="B17" s="9"/>
      <c r="C17" s="1"/>
      <c r="D17" s="1"/>
      <c r="E17" s="1"/>
      <c r="F17" s="1"/>
      <c r="G17" s="1"/>
    </row>
    <row r="18" spans="1:7" s="4" customFormat="1" x14ac:dyDescent="0.2">
      <c r="A18" s="10" t="s">
        <v>6</v>
      </c>
      <c r="B18" s="10"/>
      <c r="C18" s="1"/>
      <c r="D18" s="1"/>
      <c r="E18" s="1"/>
      <c r="F18" s="1"/>
      <c r="G18" s="1"/>
    </row>
    <row r="19" spans="1:7" s="4" customFormat="1" x14ac:dyDescent="0.2">
      <c r="A19" s="10" t="s">
        <v>7</v>
      </c>
      <c r="B19" s="10"/>
      <c r="C19" s="1"/>
      <c r="D19" s="1"/>
      <c r="E19" s="1"/>
      <c r="F19" s="1"/>
      <c r="G19" s="1"/>
    </row>
    <row r="20" spans="1:7" s="4" customFormat="1" ht="15" x14ac:dyDescent="0.25">
      <c r="A20" s="11" t="str">
        <f>Notes_and_definitions!A9</f>
        <v>Notes and definitions:</v>
      </c>
      <c r="B20" s="12"/>
      <c r="C20" s="1"/>
      <c r="D20" s="1"/>
      <c r="E20" s="1"/>
      <c r="F20" s="1"/>
      <c r="G20" s="1"/>
    </row>
    <row r="21" spans="1:7" s="4" customFormat="1" ht="14.25" customHeight="1" x14ac:dyDescent="0.25">
      <c r="A21" s="11" t="str">
        <f>Table_1!A9</f>
        <v>Table 1: Elective inpatient spells per working day by age group compared to pre-pandemic baseline period</v>
      </c>
      <c r="B21" s="12"/>
      <c r="C21" s="1"/>
      <c r="D21" s="1"/>
      <c r="E21" s="1"/>
      <c r="F21" s="1"/>
      <c r="G21" s="1"/>
    </row>
    <row r="22" spans="1:7" s="4" customFormat="1" x14ac:dyDescent="0.2">
      <c r="C22" s="1"/>
      <c r="D22" s="1"/>
      <c r="E22" s="1"/>
      <c r="F22" s="1"/>
      <c r="G22" s="1"/>
    </row>
    <row r="23" spans="1:7" s="4" customFormat="1" ht="15" customHeight="1" x14ac:dyDescent="0.2">
      <c r="A23" s="13" t="s">
        <v>8</v>
      </c>
      <c r="B23" s="13"/>
      <c r="C23" s="1"/>
      <c r="D23" s="1"/>
      <c r="E23" s="1"/>
      <c r="F23" s="1"/>
      <c r="G23" s="1"/>
    </row>
    <row r="24" spans="1:7" s="4" customFormat="1" ht="15" customHeight="1" x14ac:dyDescent="0.2">
      <c r="A24" s="14" t="s">
        <v>9</v>
      </c>
      <c r="B24" s="14"/>
      <c r="C24" s="1"/>
      <c r="D24" s="1"/>
      <c r="E24" s="1"/>
      <c r="F24" s="1"/>
      <c r="G24" s="1"/>
    </row>
    <row r="25" spans="1:7" s="4" customFormat="1" ht="14.25" customHeight="1" x14ac:dyDescent="0.2">
      <c r="A25" s="14" t="s">
        <v>10</v>
      </c>
      <c r="B25" s="14"/>
      <c r="C25" s="1"/>
      <c r="D25" s="1"/>
      <c r="E25" s="1"/>
      <c r="F25" s="1"/>
      <c r="G25" s="1"/>
    </row>
    <row r="26" spans="1:7" s="4" customFormat="1" ht="14.25" customHeight="1" x14ac:dyDescent="0.2">
      <c r="A26" s="14" t="s">
        <v>11</v>
      </c>
      <c r="B26" s="14"/>
      <c r="C26" s="1"/>
      <c r="D26" s="1"/>
      <c r="E26" s="1"/>
      <c r="F26" s="1"/>
      <c r="G26" s="1"/>
    </row>
    <row r="27" spans="1:7" s="4" customFormat="1" ht="14.25" customHeight="1" x14ac:dyDescent="0.2">
      <c r="A27" s="14"/>
      <c r="B27" s="14"/>
      <c r="C27" s="1"/>
      <c r="D27" s="1"/>
      <c r="E27" s="1"/>
      <c r="F27" s="1"/>
      <c r="G27" s="1"/>
    </row>
    <row r="28" spans="1:7" s="4" customFormat="1" ht="15.75" x14ac:dyDescent="0.2">
      <c r="A28" s="15" t="s">
        <v>12</v>
      </c>
      <c r="B28" s="15"/>
      <c r="C28" s="1"/>
      <c r="D28" s="1"/>
      <c r="E28" s="1"/>
      <c r="F28" s="1"/>
      <c r="G28" s="16"/>
    </row>
    <row r="29" spans="1:7" s="4" customFormat="1" ht="14.25" customHeight="1" x14ac:dyDescent="0.2">
      <c r="A29" s="15" t="s">
        <v>13</v>
      </c>
      <c r="B29" s="15"/>
      <c r="C29" s="1"/>
      <c r="D29" s="1"/>
      <c r="E29" s="1"/>
      <c r="F29" s="1"/>
      <c r="G29" s="16"/>
    </row>
    <row r="30" spans="1:7" s="4" customFormat="1" ht="14.25" customHeight="1" x14ac:dyDescent="0.2">
      <c r="C30" s="1"/>
      <c r="D30" s="1"/>
      <c r="E30" s="1"/>
      <c r="F30" s="1"/>
      <c r="G30" s="17"/>
    </row>
    <row r="31" spans="1:7" s="4" customFormat="1" ht="14.25" customHeight="1" x14ac:dyDescent="0.2">
      <c r="C31" s="1"/>
      <c r="D31" s="1"/>
      <c r="E31" s="1"/>
      <c r="F31" s="1"/>
      <c r="G31" s="17"/>
    </row>
    <row r="32" spans="1:7" s="4" customFormat="1" ht="14.25" customHeight="1" x14ac:dyDescent="0.2">
      <c r="C32" s="1"/>
      <c r="D32" s="1"/>
      <c r="E32" s="1"/>
      <c r="F32" s="1"/>
      <c r="G32" s="17"/>
    </row>
    <row r="33" spans="1:7" s="4" customFormat="1" ht="14.25" customHeight="1" x14ac:dyDescent="0.2">
      <c r="C33" s="1"/>
      <c r="D33" s="1"/>
      <c r="E33" s="1"/>
      <c r="F33" s="1"/>
      <c r="G33" s="18"/>
    </row>
    <row r="34" spans="1:7" s="4" customFormat="1" ht="30" customHeight="1" x14ac:dyDescent="0.2">
      <c r="A34" s="15" t="s">
        <v>14</v>
      </c>
      <c r="B34" s="15"/>
      <c r="C34" s="1"/>
      <c r="D34" s="1"/>
      <c r="E34" s="1"/>
      <c r="F34" s="1"/>
      <c r="G34" s="17"/>
    </row>
    <row r="35" spans="1:7" s="4" customFormat="1" x14ac:dyDescent="0.2">
      <c r="A35" s="15" t="s">
        <v>15</v>
      </c>
      <c r="B35" s="15"/>
      <c r="C35" s="1"/>
      <c r="D35" s="1"/>
      <c r="E35" s="1"/>
      <c r="F35" s="1"/>
      <c r="G35" s="19"/>
    </row>
    <row r="36" spans="1:7" s="4" customFormat="1" ht="15" customHeight="1" x14ac:dyDescent="0.2">
      <c r="A36" s="20" t="s">
        <v>16</v>
      </c>
      <c r="B36" s="20"/>
      <c r="C36" s="1"/>
      <c r="D36" s="1"/>
      <c r="E36" s="1"/>
      <c r="F36" s="1"/>
      <c r="G36" s="19"/>
    </row>
    <row r="37" spans="1:7" s="4" customFormat="1" ht="15" customHeight="1" x14ac:dyDescent="0.2">
      <c r="A37" s="15" t="s">
        <v>17</v>
      </c>
      <c r="B37" s="15"/>
      <c r="C37" s="1"/>
      <c r="D37" s="1"/>
      <c r="E37" s="1"/>
      <c r="F37" s="1"/>
      <c r="G37" s="19"/>
    </row>
    <row r="38" spans="1:7" s="4" customFormat="1" ht="15" customHeight="1" x14ac:dyDescent="0.2">
      <c r="A38" s="15" t="s">
        <v>18</v>
      </c>
      <c r="B38" s="15"/>
      <c r="C38" s="1"/>
      <c r="D38" s="1"/>
      <c r="E38" s="1"/>
      <c r="F38" s="1"/>
      <c r="G38" s="21"/>
    </row>
    <row r="39" spans="1:7" s="4" customFormat="1" ht="15" customHeight="1" x14ac:dyDescent="0.2">
      <c r="A39" s="15" t="s">
        <v>19</v>
      </c>
      <c r="B39" s="15"/>
      <c r="C39" s="1"/>
      <c r="D39" s="1"/>
      <c r="E39" s="1"/>
      <c r="F39" s="1"/>
      <c r="G39" s="17"/>
    </row>
    <row r="40" spans="1:7" s="4" customFormat="1" ht="15" x14ac:dyDescent="0.2">
      <c r="A40" s="1"/>
      <c r="B40" s="1"/>
      <c r="C40" s="1"/>
      <c r="D40" s="1"/>
      <c r="E40" s="1"/>
      <c r="F40" s="1"/>
      <c r="G40" s="17"/>
    </row>
    <row r="41" spans="1:7" s="4" customFormat="1" ht="15" x14ac:dyDescent="0.2">
      <c r="A41" s="1"/>
      <c r="B41" s="1"/>
      <c r="C41" s="1"/>
      <c r="D41" s="1"/>
      <c r="E41" s="1"/>
      <c r="F41" s="1"/>
      <c r="G41" s="21"/>
    </row>
  </sheetData>
  <hyperlinks>
    <hyperlink ref="A20" location="Notes_and_definitions!A1" display="Notes_and_definitions!A1" xr:uid="{4D94130B-51C8-4DAC-B9EA-DD024C37A7BF}"/>
    <hyperlink ref="A21" location="Table_1!A1" display="Table_1!A1" xr:uid="{9D70E1B5-689C-4228-9155-E991C5CA3722}"/>
    <hyperlink ref="A36" r:id="rId1" xr:uid="{7B0DFD4F-D50F-4956-B3A2-E1160A63BFC7}"/>
    <hyperlink ref="A39" r:id="rId2" xr:uid="{E0CECEE7-42CB-4D9E-B6FC-D4AC7789D47B}"/>
  </hyperlinks>
  <pageMargins left="0.70866141732283516" right="0.70866141732283516" top="0.74803149606299213" bottom="0.74803149606299213" header="0.31496062992126012" footer="0.31496062992126012"/>
  <pageSetup paperSize="0" orientation="portrait" horizontalDpi="0" verticalDpi="0" copie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90987-2B9C-4566-8B8C-CFF6FB971FEC}">
  <dimension ref="A1:L18"/>
  <sheetViews>
    <sheetView workbookViewId="0">
      <selection activeCell="A14" sqref="A14"/>
    </sheetView>
  </sheetViews>
  <sheetFormatPr defaultRowHeight="12.75" x14ac:dyDescent="0.2"/>
  <cols>
    <col min="1" max="1" width="20.125" style="22" customWidth="1"/>
    <col min="2" max="3" width="11.5" style="22" customWidth="1"/>
    <col min="4" max="4" width="10" style="22" customWidth="1"/>
    <col min="5" max="6" width="11.5" style="22" customWidth="1"/>
    <col min="7" max="7" width="8.625" style="22" bestFit="1" customWidth="1"/>
    <col min="8" max="8" width="9" style="22" customWidth="1"/>
    <col min="9" max="16384" width="9" style="22"/>
  </cols>
  <sheetData>
    <row r="1" spans="1:12" s="4" customFormat="1" ht="14.25" x14ac:dyDescent="0.2">
      <c r="A1" s="22"/>
    </row>
    <row r="2" spans="1:12" s="4" customFormat="1" ht="14.25" x14ac:dyDescent="0.2">
      <c r="A2" s="22"/>
    </row>
    <row r="3" spans="1:12" s="4" customFormat="1" ht="14.25" x14ac:dyDescent="0.2">
      <c r="A3" s="22"/>
    </row>
    <row r="4" spans="1:12" s="4" customFormat="1" ht="14.25" x14ac:dyDescent="0.2">
      <c r="A4" s="22"/>
    </row>
    <row r="5" spans="1:12" s="4" customFormat="1" ht="14.25" x14ac:dyDescent="0.2">
      <c r="A5" s="22"/>
    </row>
    <row r="6" spans="1:12" s="4" customFormat="1" ht="14.25" x14ac:dyDescent="0.2">
      <c r="A6" s="22"/>
    </row>
    <row r="7" spans="1:12" s="4" customFormat="1" ht="14.25" x14ac:dyDescent="0.2">
      <c r="A7" s="22"/>
    </row>
    <row r="8" spans="1:12" s="4" customFormat="1" ht="26.25" customHeight="1" x14ac:dyDescent="0.25">
      <c r="A8" s="11" t="s">
        <v>20</v>
      </c>
    </row>
    <row r="9" spans="1:12" s="4" customFormat="1" ht="14.25" x14ac:dyDescent="0.2">
      <c r="A9" s="23" t="s">
        <v>21</v>
      </c>
    </row>
    <row r="10" spans="1:12" s="4" customFormat="1" ht="14.25" x14ac:dyDescent="0.2">
      <c r="A10" s="24" t="s">
        <v>22</v>
      </c>
    </row>
    <row r="11" spans="1:12" s="4" customFormat="1" ht="14.25" x14ac:dyDescent="0.2">
      <c r="A11" s="24" t="s">
        <v>23</v>
      </c>
    </row>
    <row r="12" spans="1:12" s="4" customFormat="1" ht="14.25" x14ac:dyDescent="0.2">
      <c r="A12" s="25" t="s">
        <v>49</v>
      </c>
    </row>
    <row r="13" spans="1:12" s="4" customFormat="1" ht="14.25" x14ac:dyDescent="0.2">
      <c r="A13" s="25" t="s">
        <v>48</v>
      </c>
    </row>
    <row r="14" spans="1:12" s="4" customFormat="1" ht="14.25" x14ac:dyDescent="0.2">
      <c r="A14" s="22"/>
    </row>
    <row r="15" spans="1:12" s="4" customFormat="1" ht="14.25" x14ac:dyDescent="0.2">
      <c r="A15" s="22"/>
    </row>
    <row r="16" spans="1:12" s="4" customFormat="1" ht="14.25" x14ac:dyDescent="0.2">
      <c r="A16" s="22" t="s">
        <v>24</v>
      </c>
      <c r="B16" s="22"/>
      <c r="C16" s="22"/>
      <c r="D16" s="22"/>
      <c r="E16" s="22"/>
      <c r="F16" s="22"/>
      <c r="G16" s="22"/>
      <c r="H16" s="22"/>
      <c r="I16" s="22"/>
      <c r="J16" s="22"/>
      <c r="K16" s="22"/>
      <c r="L16" s="22"/>
    </row>
    <row r="17" spans="1:12" s="4" customFormat="1" ht="14.25" x14ac:dyDescent="0.2">
      <c r="A17" s="22"/>
      <c r="B17" s="22"/>
      <c r="C17" s="22"/>
      <c r="D17" s="22"/>
      <c r="E17" s="22"/>
      <c r="F17" s="22"/>
      <c r="G17" s="22"/>
      <c r="H17" s="22"/>
      <c r="I17" s="22"/>
      <c r="J17" s="22"/>
      <c r="K17" s="22"/>
      <c r="L17" s="22"/>
    </row>
    <row r="18" spans="1:12" s="4" customFormat="1" ht="30" customHeight="1" x14ac:dyDescent="0.2">
      <c r="A18" s="31" t="s">
        <v>13</v>
      </c>
      <c r="B18" s="31"/>
      <c r="C18" s="31"/>
      <c r="D18" s="31"/>
      <c r="E18" s="31"/>
      <c r="F18" s="31"/>
      <c r="G18" s="31"/>
      <c r="H18" s="31"/>
      <c r="I18" s="31"/>
      <c r="J18" s="31"/>
      <c r="K18" s="31"/>
      <c r="L18" s="24"/>
    </row>
  </sheetData>
  <mergeCells count="1">
    <mergeCell ref="A18:K18"/>
  </mergeCells>
  <hyperlinks>
    <hyperlink ref="A8" location="Title_sheet!A1" display="Return to Contents" xr:uid="{A5C1911A-D96E-4374-948B-9C89DDB3304B}"/>
  </hyperlinks>
  <pageMargins left="0.70866141732283516" right="0.70866141732283516" top="0.74803149606299213" bottom="0.74803149606299213" header="0.31496062992126012" footer="0.31496062992126012"/>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B7A7A-820A-4DFF-9444-CC83F9268718}">
  <sheetPr>
    <pageSetUpPr fitToPage="1"/>
  </sheetPr>
  <dimension ref="A1:V36"/>
  <sheetViews>
    <sheetView workbookViewId="0">
      <selection activeCell="A3" sqref="A3"/>
    </sheetView>
  </sheetViews>
  <sheetFormatPr defaultRowHeight="12.75" x14ac:dyDescent="0.2"/>
  <cols>
    <col min="1" max="1" width="8.625" style="22" customWidth="1"/>
    <col min="2" max="6" width="9.875" style="22" bestFit="1" customWidth="1"/>
    <col min="7" max="21" width="9.875" style="22" customWidth="1"/>
    <col min="22" max="22" width="9.875" style="22" bestFit="1" customWidth="1"/>
    <col min="23" max="23" width="9" style="22" customWidth="1"/>
    <col min="24" max="16384" width="9" style="22"/>
  </cols>
  <sheetData>
    <row r="1" spans="1:22" s="4" customFormat="1" ht="14.25" x14ac:dyDescent="0.2">
      <c r="A1" s="22"/>
      <c r="B1" s="22"/>
      <c r="C1" s="22"/>
      <c r="D1" s="22"/>
      <c r="E1" s="22"/>
      <c r="F1" s="22"/>
      <c r="G1" s="22"/>
      <c r="H1" s="22"/>
      <c r="I1" s="22"/>
      <c r="J1" s="22"/>
      <c r="K1" s="22"/>
      <c r="L1" s="22"/>
      <c r="M1" s="22"/>
      <c r="N1" s="22"/>
      <c r="O1" s="22"/>
      <c r="P1" s="22"/>
      <c r="Q1" s="22"/>
      <c r="R1" s="22"/>
      <c r="S1" s="22"/>
      <c r="T1" s="22"/>
      <c r="U1" s="22"/>
      <c r="V1" s="22"/>
    </row>
    <row r="2" spans="1:22" s="4" customFormat="1" ht="14.25" x14ac:dyDescent="0.2">
      <c r="A2" s="22"/>
      <c r="B2" s="22"/>
      <c r="C2" s="22"/>
      <c r="D2" s="22"/>
      <c r="E2" s="22"/>
      <c r="F2" s="22"/>
      <c r="G2" s="22"/>
      <c r="H2" s="22"/>
      <c r="I2" s="22"/>
      <c r="J2" s="22"/>
      <c r="K2" s="22"/>
      <c r="L2" s="22"/>
      <c r="M2" s="22"/>
      <c r="N2" s="22"/>
      <c r="O2" s="22"/>
      <c r="P2" s="22"/>
      <c r="Q2" s="22"/>
      <c r="R2" s="22"/>
      <c r="S2" s="22"/>
      <c r="T2" s="22"/>
      <c r="U2" s="22"/>
      <c r="V2" s="22"/>
    </row>
    <row r="3" spans="1:22" s="4" customFormat="1" ht="14.25" x14ac:dyDescent="0.2">
      <c r="A3" s="22"/>
      <c r="B3" s="22"/>
      <c r="C3" s="22"/>
      <c r="D3" s="22"/>
      <c r="E3" s="22"/>
      <c r="F3" s="22"/>
      <c r="G3" s="22"/>
      <c r="H3" s="22"/>
      <c r="I3" s="22"/>
      <c r="J3" s="22"/>
      <c r="K3" s="22"/>
      <c r="L3" s="22"/>
      <c r="M3" s="22"/>
      <c r="N3" s="22"/>
      <c r="O3" s="22"/>
      <c r="P3" s="22"/>
      <c r="Q3" s="22"/>
      <c r="R3" s="22"/>
      <c r="S3" s="22"/>
      <c r="T3" s="22"/>
      <c r="U3" s="22"/>
      <c r="V3" s="22"/>
    </row>
    <row r="4" spans="1:22" s="4" customFormat="1" ht="14.25" x14ac:dyDescent="0.2">
      <c r="A4" s="22"/>
      <c r="B4" s="22"/>
      <c r="C4" s="22"/>
      <c r="D4" s="22"/>
      <c r="E4" s="22"/>
      <c r="F4" s="22"/>
      <c r="G4" s="22"/>
      <c r="H4" s="22"/>
      <c r="I4" s="22"/>
      <c r="J4" s="22"/>
      <c r="K4" s="22"/>
      <c r="L4" s="22"/>
      <c r="M4" s="22"/>
      <c r="N4" s="22"/>
      <c r="O4" s="22"/>
      <c r="P4" s="22"/>
      <c r="Q4" s="22"/>
      <c r="R4" s="22"/>
      <c r="S4" s="22"/>
      <c r="T4" s="22"/>
      <c r="U4" s="22"/>
      <c r="V4" s="22"/>
    </row>
    <row r="5" spans="1:22" s="4" customFormat="1" ht="14.25" x14ac:dyDescent="0.2">
      <c r="A5" s="22"/>
      <c r="B5" s="22"/>
      <c r="C5" s="22"/>
      <c r="D5" s="22"/>
      <c r="E5" s="22"/>
      <c r="F5" s="22"/>
      <c r="G5" s="22"/>
      <c r="H5" s="22"/>
      <c r="I5" s="22"/>
      <c r="J5" s="22"/>
      <c r="K5" s="22"/>
      <c r="L5" s="22"/>
      <c r="M5" s="22"/>
      <c r="N5" s="22"/>
      <c r="O5" s="22"/>
      <c r="P5" s="22"/>
      <c r="Q5" s="22"/>
      <c r="R5" s="22"/>
      <c r="S5" s="22"/>
      <c r="T5" s="22"/>
      <c r="U5" s="22"/>
      <c r="V5" s="22"/>
    </row>
    <row r="6" spans="1:22" s="4" customFormat="1" ht="14.25" x14ac:dyDescent="0.2">
      <c r="A6" s="22"/>
      <c r="B6" s="22"/>
      <c r="C6" s="22"/>
      <c r="D6" s="22"/>
      <c r="E6" s="22"/>
      <c r="F6" s="22"/>
      <c r="G6" s="22"/>
      <c r="H6" s="22"/>
      <c r="I6" s="22"/>
      <c r="J6" s="22"/>
      <c r="K6" s="22"/>
      <c r="L6" s="22"/>
      <c r="M6" s="22"/>
      <c r="N6" s="22"/>
      <c r="O6" s="22"/>
      <c r="P6" s="22"/>
      <c r="Q6" s="22"/>
      <c r="R6" s="22"/>
      <c r="S6" s="22"/>
      <c r="T6" s="22"/>
      <c r="U6" s="22"/>
      <c r="V6" s="22"/>
    </row>
    <row r="7" spans="1:22" s="4" customFormat="1" ht="14.25" x14ac:dyDescent="0.2">
      <c r="A7" s="22"/>
      <c r="B7" s="22"/>
      <c r="C7" s="22"/>
      <c r="D7" s="22"/>
      <c r="E7" s="22"/>
      <c r="F7" s="22"/>
      <c r="G7" s="22"/>
      <c r="H7" s="22"/>
      <c r="I7" s="22"/>
      <c r="J7" s="22"/>
      <c r="K7" s="22"/>
      <c r="L7" s="22"/>
      <c r="M7" s="22"/>
      <c r="N7" s="22"/>
      <c r="O7" s="22"/>
      <c r="P7" s="22"/>
      <c r="Q7" s="22"/>
      <c r="R7" s="22"/>
      <c r="S7" s="22"/>
      <c r="T7" s="22"/>
      <c r="U7" s="22"/>
      <c r="V7" s="22"/>
    </row>
    <row r="8" spans="1:22" s="4" customFormat="1" ht="26.25" customHeight="1" x14ac:dyDescent="0.25">
      <c r="A8" s="11" t="s">
        <v>20</v>
      </c>
      <c r="B8" s="22"/>
      <c r="C8" s="22"/>
      <c r="D8" s="22"/>
      <c r="E8" s="22"/>
      <c r="F8" s="22"/>
      <c r="G8" s="22"/>
      <c r="H8" s="22"/>
      <c r="I8" s="22"/>
      <c r="J8" s="22"/>
      <c r="K8" s="22"/>
      <c r="L8" s="22"/>
      <c r="M8" s="22"/>
      <c r="N8" s="22"/>
      <c r="O8" s="22"/>
      <c r="P8" s="22"/>
      <c r="Q8" s="22"/>
      <c r="R8" s="22"/>
      <c r="S8" s="22"/>
      <c r="T8" s="22"/>
      <c r="U8" s="22"/>
      <c r="V8" s="22"/>
    </row>
    <row r="9" spans="1:22" s="4" customFormat="1" ht="14.25" x14ac:dyDescent="0.2">
      <c r="A9" s="23" t="s">
        <v>25</v>
      </c>
      <c r="B9" s="22"/>
      <c r="C9" s="22"/>
      <c r="D9" s="22"/>
      <c r="E9" s="22"/>
      <c r="F9" s="22"/>
      <c r="G9" s="22"/>
      <c r="H9" s="22"/>
      <c r="I9" s="22"/>
      <c r="J9" s="22"/>
      <c r="K9" s="22"/>
      <c r="L9" s="22"/>
      <c r="M9" s="22"/>
      <c r="N9" s="22"/>
      <c r="O9" s="22"/>
      <c r="P9" s="22"/>
      <c r="Q9" s="22"/>
      <c r="R9" s="22"/>
      <c r="S9" s="22"/>
      <c r="T9" s="22"/>
      <c r="U9" s="22"/>
      <c r="V9" s="22"/>
    </row>
    <row r="10" spans="1:22" s="4" customFormat="1" ht="25.5" x14ac:dyDescent="0.2">
      <c r="A10" s="26" t="s">
        <v>26</v>
      </c>
      <c r="B10" s="26" t="s">
        <v>27</v>
      </c>
      <c r="C10" s="26" t="s">
        <v>28</v>
      </c>
      <c r="D10" s="26" t="s">
        <v>29</v>
      </c>
      <c r="E10" s="26" t="s">
        <v>30</v>
      </c>
      <c r="F10" s="26" t="s">
        <v>31</v>
      </c>
      <c r="G10" s="26" t="s">
        <v>32</v>
      </c>
      <c r="H10" s="26" t="s">
        <v>33</v>
      </c>
      <c r="I10" s="26" t="s">
        <v>34</v>
      </c>
      <c r="J10" s="26" t="s">
        <v>35</v>
      </c>
      <c r="K10" s="26" t="s">
        <v>36</v>
      </c>
      <c r="L10" s="26" t="s">
        <v>37</v>
      </c>
      <c r="M10" s="26" t="s">
        <v>38</v>
      </c>
      <c r="N10" s="26" t="s">
        <v>39</v>
      </c>
      <c r="O10" s="26" t="s">
        <v>40</v>
      </c>
      <c r="P10" s="26" t="s">
        <v>41</v>
      </c>
      <c r="Q10" s="26" t="s">
        <v>42</v>
      </c>
      <c r="R10" s="26" t="s">
        <v>43</v>
      </c>
      <c r="S10" s="26" t="s">
        <v>44</v>
      </c>
      <c r="T10" s="26" t="s">
        <v>45</v>
      </c>
      <c r="U10" s="26" t="s">
        <v>46</v>
      </c>
      <c r="V10" s="26" t="s">
        <v>47</v>
      </c>
    </row>
    <row r="11" spans="1:22" s="4" customFormat="1" ht="14.25" x14ac:dyDescent="0.2">
      <c r="A11" s="28">
        <v>44652</v>
      </c>
      <c r="B11" s="29">
        <v>640.26315789473688</v>
      </c>
      <c r="C11" s="29">
        <v>683.78947368421052</v>
      </c>
      <c r="D11" s="29">
        <v>846.63157894736844</v>
      </c>
      <c r="E11" s="29">
        <v>19294.157894736843</v>
      </c>
      <c r="F11" s="29">
        <v>17001.157894736843</v>
      </c>
      <c r="G11" s="29">
        <f>SUM(Table2[[#This Row],[0 to 4 actual]:[11 to 17 actual]])</f>
        <v>2170.6842105263158</v>
      </c>
      <c r="H11" s="29">
        <f>SUM(Table2[[#This Row],[18 to 64 actual]:[65+ actual]])</f>
        <v>36295.315789473687</v>
      </c>
      <c r="I11" s="29">
        <v>707.8</v>
      </c>
      <c r="J11" s="29">
        <v>768.15</v>
      </c>
      <c r="K11" s="29">
        <v>856.65</v>
      </c>
      <c r="L11" s="29">
        <v>21291</v>
      </c>
      <c r="M11" s="29">
        <v>17594.3</v>
      </c>
      <c r="N11" s="29">
        <f>SUM(Table2[[#This Row],[0 to 4 baseline]:[11 to 17 baseline]])</f>
        <v>2332.6</v>
      </c>
      <c r="O11" s="29">
        <f>SUM(Table2[[#This Row],[18 to 64 baseline]:[65+ baseline]])</f>
        <v>38885.300000000003</v>
      </c>
      <c r="P11" s="30">
        <f>Table2[[#This Row],[0 to 4 actual]]/Table2[[#This Row],[0 to 4 baseline]]</f>
        <v>0.90458202584732539</v>
      </c>
      <c r="Q11" s="30">
        <f>Table2[[#This Row],[5 to 10 actual]]/Table2[[#This Row],[5 to 10 baseline]]</f>
        <v>0.89017701449483899</v>
      </c>
      <c r="R11" s="30">
        <f>Table2[[#This Row],[11 to 17 actual]]/Table2[[#This Row],[11 to 17 baseline]]</f>
        <v>0.98830511754785322</v>
      </c>
      <c r="S11" s="30">
        <f>Table2[[#This Row],[18 to 64 actual]]/Table2[[#This Row],[18 to 64 baseline]]</f>
        <v>0.90621191558578007</v>
      </c>
      <c r="T11" s="30">
        <f>Table2[[#This Row],[65+ actual]]/Table2[[#This Row],[65+ baseline]]</f>
        <v>0.96628782587183604</v>
      </c>
      <c r="U11" s="30">
        <f>Table2[[#This Row],[CYP actual]]/Table2[[#This Row],[CYP baseline]]</f>
        <v>0.93058570287503894</v>
      </c>
      <c r="V11" s="30">
        <f>Table2[[#This Row],[Adult actual]]/Table2[[#This Row],[Adult baseline]]</f>
        <v>0.93339425925667752</v>
      </c>
    </row>
    <row r="12" spans="1:22" s="4" customFormat="1" ht="14.25" x14ac:dyDescent="0.2">
      <c r="A12" s="28">
        <v>44682</v>
      </c>
      <c r="B12" s="29">
        <v>660.61904761904759</v>
      </c>
      <c r="C12" s="29">
        <v>726.90476190476193</v>
      </c>
      <c r="D12" s="29">
        <v>824.42857142857144</v>
      </c>
      <c r="E12" s="29">
        <v>19678.952380952382</v>
      </c>
      <c r="F12" s="29">
        <v>17346.761904761905</v>
      </c>
      <c r="G12" s="29">
        <f>SUM(Table2[[#This Row],[0 to 4 actual]:[11 to 17 actual]])</f>
        <v>2211.9523809523812</v>
      </c>
      <c r="H12" s="29">
        <f>SUM(Table2[[#This Row],[18 to 64 actual]:[65+ actual]])</f>
        <v>37025.71428571429</v>
      </c>
      <c r="I12" s="29">
        <v>781.09523809523807</v>
      </c>
      <c r="J12" s="29">
        <v>809.28571428571433</v>
      </c>
      <c r="K12" s="29">
        <v>845.61904761904759</v>
      </c>
      <c r="L12" s="29">
        <v>21383.714285714286</v>
      </c>
      <c r="M12" s="29">
        <v>17831.523809523809</v>
      </c>
      <c r="N12" s="29">
        <f>SUM(Table2[[#This Row],[0 to 4 baseline]:[11 to 17 baseline]])</f>
        <v>2436</v>
      </c>
      <c r="O12" s="29">
        <f>SUM(Table2[[#This Row],[18 to 64 baseline]:[65+ baseline]])</f>
        <v>39215.238095238092</v>
      </c>
      <c r="P12" s="30">
        <f>Table2[[#This Row],[0 to 4 actual]]/Table2[[#This Row],[0 to 4 baseline]]</f>
        <v>0.8457599219654941</v>
      </c>
      <c r="Q12" s="30">
        <f>Table2[[#This Row],[5 to 10 actual]]/Table2[[#This Row],[5 to 10 baseline]]</f>
        <v>0.89820535451603412</v>
      </c>
      <c r="R12" s="30">
        <f>Table2[[#This Row],[11 to 17 actual]]/Table2[[#This Row],[11 to 17 baseline]]</f>
        <v>0.97494087171978827</v>
      </c>
      <c r="S12" s="30">
        <f>Table2[[#This Row],[18 to 64 actual]]/Table2[[#This Row],[18 to 64 baseline]]</f>
        <v>0.92027755880086759</v>
      </c>
      <c r="T12" s="30">
        <f>Table2[[#This Row],[65+ actual]]/Table2[[#This Row],[65+ baseline]]</f>
        <v>0.9728143309601508</v>
      </c>
      <c r="U12" s="30">
        <f>Table2[[#This Row],[CYP actual]]/Table2[[#This Row],[CYP baseline]]</f>
        <v>0.90802642896238961</v>
      </c>
      <c r="V12" s="30">
        <f>Table2[[#This Row],[Adult actual]]/Table2[[#This Row],[Adult baseline]]</f>
        <v>0.94416650476005459</v>
      </c>
    </row>
    <row r="13" spans="1:22" s="4" customFormat="1" ht="14.25" x14ac:dyDescent="0.2">
      <c r="A13" s="28">
        <v>44713</v>
      </c>
      <c r="B13" s="29">
        <v>672.3</v>
      </c>
      <c r="C13" s="29">
        <v>710.4</v>
      </c>
      <c r="D13" s="29">
        <v>804.55</v>
      </c>
      <c r="E13" s="29">
        <v>19480.400000000001</v>
      </c>
      <c r="F13" s="29">
        <v>17388.55</v>
      </c>
      <c r="G13" s="29">
        <f>SUM(Table2[[#This Row],[0 to 4 actual]:[11 to 17 actual]])</f>
        <v>2187.25</v>
      </c>
      <c r="H13" s="29">
        <f>SUM(Table2[[#This Row],[18 to 64 actual]:[65+ actual]])</f>
        <v>36868.949999999997</v>
      </c>
      <c r="I13" s="29">
        <v>770.5</v>
      </c>
      <c r="J13" s="29">
        <v>803.05</v>
      </c>
      <c r="K13" s="29">
        <v>848.85</v>
      </c>
      <c r="L13" s="29">
        <v>21308.35</v>
      </c>
      <c r="M13" s="29">
        <v>17750.55</v>
      </c>
      <c r="N13" s="29">
        <f>SUM(Table2[[#This Row],[0 to 4 baseline]:[11 to 17 baseline]])</f>
        <v>2422.4</v>
      </c>
      <c r="O13" s="29">
        <f>SUM(Table2[[#This Row],[18 to 64 baseline]:[65+ baseline]])</f>
        <v>39058.899999999994</v>
      </c>
      <c r="P13" s="30">
        <f>Table2[[#This Row],[0 to 4 actual]]/Table2[[#This Row],[0 to 4 baseline]]</f>
        <v>0.87255029201816992</v>
      </c>
      <c r="Q13" s="30">
        <f>Table2[[#This Row],[5 to 10 actual]]/Table2[[#This Row],[5 to 10 baseline]]</f>
        <v>0.88462735819687444</v>
      </c>
      <c r="R13" s="30">
        <f>Table2[[#This Row],[11 to 17 actual]]/Table2[[#This Row],[11 to 17 baseline]]</f>
        <v>0.94781174530246792</v>
      </c>
      <c r="S13" s="30">
        <f>Table2[[#This Row],[18 to 64 actual]]/Table2[[#This Row],[18 to 64 baseline]]</f>
        <v>0.91421438074745365</v>
      </c>
      <c r="T13" s="30">
        <f>Table2[[#This Row],[65+ actual]]/Table2[[#This Row],[65+ baseline]]</f>
        <v>0.97960626572134379</v>
      </c>
      <c r="U13" s="30">
        <f>Table2[[#This Row],[CYP actual]]/Table2[[#This Row],[CYP baseline]]</f>
        <v>0.90292684940554824</v>
      </c>
      <c r="V13" s="30">
        <f>Table2[[#This Row],[Adult actual]]/Table2[[#This Row],[Adult baseline]]</f>
        <v>0.94393211278351419</v>
      </c>
    </row>
    <row r="14" spans="1:22" s="4" customFormat="1" ht="14.25" x14ac:dyDescent="0.2">
      <c r="A14" s="28">
        <v>44743</v>
      </c>
      <c r="B14" s="29">
        <v>624.23809523809518</v>
      </c>
      <c r="C14" s="29">
        <v>674.09523809523807</v>
      </c>
      <c r="D14" s="29">
        <v>819.76190476190482</v>
      </c>
      <c r="E14" s="29">
        <v>18527.333333333332</v>
      </c>
      <c r="F14" s="29">
        <v>16611.857142857141</v>
      </c>
      <c r="G14" s="29">
        <f>SUM(Table2[[#This Row],[0 to 4 actual]:[11 to 17 actual]])</f>
        <v>2118.0952380952381</v>
      </c>
      <c r="H14" s="29">
        <f>SUM(Table2[[#This Row],[18 to 64 actual]:[65+ actual]])</f>
        <v>35139.190476190473</v>
      </c>
      <c r="I14" s="29">
        <v>745.73913043478262</v>
      </c>
      <c r="J14" s="29">
        <v>768.82608695652175</v>
      </c>
      <c r="K14" s="29">
        <v>872.95652173913038</v>
      </c>
      <c r="L14" s="29">
        <v>20259.695652173912</v>
      </c>
      <c r="M14" s="29">
        <v>17055.739130434784</v>
      </c>
      <c r="N14" s="29">
        <f>SUM(Table2[[#This Row],[0 to 4 baseline]:[11 to 17 baseline]])</f>
        <v>2387.521739130435</v>
      </c>
      <c r="O14" s="29">
        <f>SUM(Table2[[#This Row],[18 to 64 baseline]:[65+ baseline]])</f>
        <v>37315.434782608696</v>
      </c>
      <c r="P14" s="30">
        <f>Table2[[#This Row],[0 to 4 actual]]/Table2[[#This Row],[0 to 4 baseline]]</f>
        <v>0.83707300550817332</v>
      </c>
      <c r="Q14" s="30">
        <f>Table2[[#This Row],[5 to 10 actual]]/Table2[[#This Row],[5 to 10 baseline]]</f>
        <v>0.8767850747152901</v>
      </c>
      <c r="R14" s="30">
        <f>Table2[[#This Row],[11 to 17 actual]]/Table2[[#This Row],[11 to 17 baseline]]</f>
        <v>0.93906384149436262</v>
      </c>
      <c r="S14" s="30">
        <f>Table2[[#This Row],[18 to 64 actual]]/Table2[[#This Row],[18 to 64 baseline]]</f>
        <v>0.9144921844541779</v>
      </c>
      <c r="T14" s="30">
        <f>Table2[[#This Row],[65+ actual]]/Table2[[#This Row],[65+ baseline]]</f>
        <v>0.97397462612537467</v>
      </c>
      <c r="U14" s="30">
        <f>Table2[[#This Row],[CYP actual]]/Table2[[#This Row],[CYP baseline]]</f>
        <v>0.88715223127839438</v>
      </c>
      <c r="V14" s="30">
        <f>Table2[[#This Row],[Adult actual]]/Table2[[#This Row],[Adult baseline]]</f>
        <v>0.94167978159449217</v>
      </c>
    </row>
    <row r="15" spans="1:22" s="4" customFormat="1" ht="14.25" x14ac:dyDescent="0.2">
      <c r="A15" s="28">
        <v>44774</v>
      </c>
      <c r="B15" s="29">
        <v>621.68181818181813</v>
      </c>
      <c r="C15" s="29">
        <v>650.40909090909088</v>
      </c>
      <c r="D15" s="29">
        <v>802.90909090909088</v>
      </c>
      <c r="E15" s="29">
        <v>18204.545454545456</v>
      </c>
      <c r="F15" s="29">
        <v>16772.636363636364</v>
      </c>
      <c r="G15" s="29">
        <f>SUM(Table2[[#This Row],[0 to 4 actual]:[11 to 17 actual]])</f>
        <v>2075</v>
      </c>
      <c r="H15" s="29">
        <f>SUM(Table2[[#This Row],[18 to 64 actual]:[65+ actual]])</f>
        <v>34977.181818181823</v>
      </c>
      <c r="I15" s="29">
        <v>741.52380952380952</v>
      </c>
      <c r="J15" s="29">
        <v>770.04761904761904</v>
      </c>
      <c r="K15" s="29">
        <v>868.90476190476193</v>
      </c>
      <c r="L15" s="29">
        <v>20126.285714285714</v>
      </c>
      <c r="M15" s="29">
        <v>17174.619047619046</v>
      </c>
      <c r="N15" s="29">
        <f>SUM(Table2[[#This Row],[0 to 4 baseline]:[11 to 17 baseline]])</f>
        <v>2380.4761904761904</v>
      </c>
      <c r="O15" s="29">
        <f>SUM(Table2[[#This Row],[18 to 64 baseline]:[65+ baseline]])</f>
        <v>37300.904761904763</v>
      </c>
      <c r="P15" s="30">
        <f>Table2[[#This Row],[0 to 4 actual]]/Table2[[#This Row],[0 to 4 baseline]]</f>
        <v>0.83838416271629723</v>
      </c>
      <c r="Q15" s="30">
        <f>Table2[[#This Row],[5 to 10 actual]]/Table2[[#This Row],[5 to 10 baseline]]</f>
        <v>0.84463489636329903</v>
      </c>
      <c r="R15" s="30">
        <f>Table2[[#This Row],[11 to 17 actual]]/Table2[[#This Row],[11 to 17 baseline]]</f>
        <v>0.92404729046368761</v>
      </c>
      <c r="S15" s="30">
        <f>Table2[[#This Row],[18 to 64 actual]]/Table2[[#This Row],[18 to 64 baseline]]</f>
        <v>0.9045159008959015</v>
      </c>
      <c r="T15" s="30">
        <f>Table2[[#This Row],[65+ actual]]/Table2[[#This Row],[65+ baseline]]</f>
        <v>0.97659437552191819</v>
      </c>
      <c r="U15" s="30">
        <f>Table2[[#This Row],[CYP actual]]/Table2[[#This Row],[CYP baseline]]</f>
        <v>0.87167433486697343</v>
      </c>
      <c r="V15" s="30">
        <f>Table2[[#This Row],[Adult actual]]/Table2[[#This Row],[Adult baseline]]</f>
        <v>0.93770330884584474</v>
      </c>
    </row>
    <row r="16" spans="1:22" s="4" customFormat="1" ht="14.25" x14ac:dyDescent="0.2">
      <c r="A16" s="28">
        <v>44805</v>
      </c>
      <c r="B16" s="29">
        <v>625.76190476190482</v>
      </c>
      <c r="C16" s="29">
        <v>700.61904761904759</v>
      </c>
      <c r="D16" s="29">
        <v>832.42857142857144</v>
      </c>
      <c r="E16" s="29">
        <v>19321.380952380954</v>
      </c>
      <c r="F16" s="29">
        <v>17390.714285714286</v>
      </c>
      <c r="G16" s="29">
        <f>SUM(Table2[[#This Row],[0 to 4 actual]:[11 to 17 actual]])</f>
        <v>2158.8095238095239</v>
      </c>
      <c r="H16" s="29">
        <f>SUM(Table2[[#This Row],[18 to 64 actual]:[65+ actual]])</f>
        <v>36712.095238095237</v>
      </c>
      <c r="I16" s="29">
        <v>713.23809523809518</v>
      </c>
      <c r="J16" s="29">
        <v>790.19047619047615</v>
      </c>
      <c r="K16" s="29">
        <v>844.80952380952385</v>
      </c>
      <c r="L16" s="29">
        <v>20613.333333333332</v>
      </c>
      <c r="M16" s="29">
        <v>17164.571428571428</v>
      </c>
      <c r="N16" s="29">
        <f>SUM(Table2[[#This Row],[0 to 4 baseline]:[11 to 17 baseline]])</f>
        <v>2348.2380952380954</v>
      </c>
      <c r="O16" s="29">
        <f>SUM(Table2[[#This Row],[18 to 64 baseline]:[65+ baseline]])</f>
        <v>37777.904761904763</v>
      </c>
      <c r="P16" s="30">
        <f>Table2[[#This Row],[0 to 4 actual]]/Table2[[#This Row],[0 to 4 baseline]]</f>
        <v>0.87735345172920298</v>
      </c>
      <c r="Q16" s="30">
        <f>Table2[[#This Row],[5 to 10 actual]]/Table2[[#This Row],[5 to 10 baseline]]</f>
        <v>0.88664577558153546</v>
      </c>
      <c r="R16" s="30">
        <f>Table2[[#This Row],[11 to 17 actual]]/Table2[[#This Row],[11 to 17 baseline]]</f>
        <v>0.98534468181049539</v>
      </c>
      <c r="S16" s="30">
        <f>Table2[[#This Row],[18 to 64 actual]]/Table2[[#This Row],[18 to 64 baseline]]</f>
        <v>0.93732443171317703</v>
      </c>
      <c r="T16" s="30">
        <f>Table2[[#This Row],[65+ actual]]/Table2[[#This Row],[65+ baseline]]</f>
        <v>1.0131749783607431</v>
      </c>
      <c r="U16" s="30">
        <f>Table2[[#This Row],[CYP actual]]/Table2[[#This Row],[CYP baseline]]</f>
        <v>0.91933161640946603</v>
      </c>
      <c r="V16" s="30">
        <f>Table2[[#This Row],[Adult actual]]/Table2[[#This Row],[Adult baseline]]</f>
        <v>0.97178748978995022</v>
      </c>
    </row>
    <row r="17" spans="1:22" s="4" customFormat="1" ht="14.25" x14ac:dyDescent="0.2">
      <c r="A17" s="28">
        <v>44835</v>
      </c>
      <c r="B17" s="29">
        <v>623.09523809523807</v>
      </c>
      <c r="C17" s="29">
        <v>704.09523809523807</v>
      </c>
      <c r="D17" s="29">
        <v>873.23809523809518</v>
      </c>
      <c r="E17" s="29">
        <v>19423.761904761905</v>
      </c>
      <c r="F17" s="29">
        <v>17518.238095238095</v>
      </c>
      <c r="G17" s="29">
        <f>SUM(Table2[[#This Row],[0 to 4 actual]:[11 to 17 actual]])</f>
        <v>2200.4285714285716</v>
      </c>
      <c r="H17" s="29">
        <f>SUM(Table2[[#This Row],[18 to 64 actual]:[65+ actual]])</f>
        <v>36942</v>
      </c>
      <c r="I17" s="29">
        <v>719</v>
      </c>
      <c r="J17" s="29">
        <v>774.21739130434787</v>
      </c>
      <c r="K17" s="29">
        <v>880.26086956521738</v>
      </c>
      <c r="L17" s="29">
        <v>20497.91304347826</v>
      </c>
      <c r="M17" s="29">
        <v>17284.695652173912</v>
      </c>
      <c r="N17" s="29">
        <f>SUM(Table2[[#This Row],[0 to 4 baseline]:[11 to 17 baseline]])</f>
        <v>2373.4782608695655</v>
      </c>
      <c r="O17" s="29">
        <f>SUM(Table2[[#This Row],[18 to 64 baseline]:[65+ baseline]])</f>
        <v>37782.608695652176</v>
      </c>
      <c r="P17" s="30">
        <f>Table2[[#This Row],[0 to 4 actual]]/Table2[[#This Row],[0 to 4 baseline]]</f>
        <v>0.8666136830253659</v>
      </c>
      <c r="Q17" s="30">
        <f>Table2[[#This Row],[5 to 10 actual]]/Table2[[#This Row],[5 to 10 baseline]]</f>
        <v>0.90942834144945661</v>
      </c>
      <c r="R17" s="30">
        <f>Table2[[#This Row],[11 to 17 actual]]/Table2[[#This Row],[11 to 17 baseline]]</f>
        <v>0.99202193966591867</v>
      </c>
      <c r="S17" s="30">
        <f>Table2[[#This Row],[18 to 64 actual]]/Table2[[#This Row],[18 to 64 baseline]]</f>
        <v>0.94759704871232664</v>
      </c>
      <c r="T17" s="30">
        <f>Table2[[#This Row],[65+ actual]]/Table2[[#This Row],[65+ baseline]]</f>
        <v>1.0135115160696977</v>
      </c>
      <c r="U17" s="30">
        <f>Table2[[#This Row],[CYP actual]]/Table2[[#This Row],[CYP baseline]]</f>
        <v>0.92709025724229965</v>
      </c>
      <c r="V17" s="30">
        <f>Table2[[#This Row],[Adult actual]]/Table2[[#This Row],[Adult baseline]]</f>
        <v>0.97775143843498269</v>
      </c>
    </row>
    <row r="18" spans="1:22" s="4" customFormat="1" ht="14.25" x14ac:dyDescent="0.2">
      <c r="A18" s="28">
        <v>44866</v>
      </c>
      <c r="B18" s="29">
        <v>632.13636363636363</v>
      </c>
      <c r="C18" s="29">
        <v>700.5</v>
      </c>
      <c r="D18" s="29">
        <v>853.5</v>
      </c>
      <c r="E18" s="29">
        <v>19877.272727272728</v>
      </c>
      <c r="F18" s="29">
        <v>17833.727272727272</v>
      </c>
      <c r="G18" s="29">
        <f>SUM(Table2[[#This Row],[0 to 4 actual]:[11 to 17 actual]])</f>
        <v>2186.1363636363635</v>
      </c>
      <c r="H18" s="29">
        <f>SUM(Table2[[#This Row],[18 to 64 actual]:[65+ actual]])</f>
        <v>37711</v>
      </c>
      <c r="I18" s="29">
        <v>732.66666666666663</v>
      </c>
      <c r="J18" s="29">
        <v>782.28571428571433</v>
      </c>
      <c r="K18" s="29">
        <v>891.52380952380952</v>
      </c>
      <c r="L18" s="29">
        <v>21447.666666666668</v>
      </c>
      <c r="M18" s="29">
        <v>17917.428571428572</v>
      </c>
      <c r="N18" s="29">
        <f>SUM(Table2[[#This Row],[0 to 4 baseline]:[11 to 17 baseline]])</f>
        <v>2406.4761904761904</v>
      </c>
      <c r="O18" s="29">
        <f>SUM(Table2[[#This Row],[18 to 64 baseline]:[65+ baseline]])</f>
        <v>39365.095238095237</v>
      </c>
      <c r="P18" s="30">
        <f>Table2[[#This Row],[0 to 4 actual]]/Table2[[#This Row],[0 to 4 baseline]]</f>
        <v>0.86278848539995034</v>
      </c>
      <c r="Q18" s="30">
        <f>Table2[[#This Row],[5 to 10 actual]]/Table2[[#This Row],[5 to 10 baseline]]</f>
        <v>0.89545288531775014</v>
      </c>
      <c r="R18" s="30">
        <f>Table2[[#This Row],[11 to 17 actual]]/Table2[[#This Row],[11 to 17 baseline]]</f>
        <v>0.95734964213225082</v>
      </c>
      <c r="S18" s="30">
        <f>Table2[[#This Row],[18 to 64 actual]]/Table2[[#This Row],[18 to 64 baseline]]</f>
        <v>0.92678019647542365</v>
      </c>
      <c r="T18" s="30">
        <f>Table2[[#This Row],[65+ actual]]/Table2[[#This Row],[65+ baseline]]</f>
        <v>0.99532849826259262</v>
      </c>
      <c r="U18" s="30">
        <f>Table2[[#This Row],[CYP actual]]/Table2[[#This Row],[CYP baseline]]</f>
        <v>0.90843880869802984</v>
      </c>
      <c r="V18" s="30">
        <f>Table2[[#This Row],[Adult actual]]/Table2[[#This Row],[Adult baseline]]</f>
        <v>0.95798066210457178</v>
      </c>
    </row>
    <row r="19" spans="1:22" s="4" customFormat="1" ht="14.25" x14ac:dyDescent="0.2">
      <c r="A19" s="28">
        <v>44896</v>
      </c>
      <c r="B19" s="29">
        <v>573.29999999999995</v>
      </c>
      <c r="C19" s="29">
        <v>607.04999999999995</v>
      </c>
      <c r="D19" s="29">
        <v>794.65</v>
      </c>
      <c r="E19" s="29">
        <v>18764.849999999999</v>
      </c>
      <c r="F19" s="29">
        <v>16674.25</v>
      </c>
      <c r="G19" s="29">
        <f>SUM(Table2[[#This Row],[0 to 4 actual]:[11 to 17 actual]])</f>
        <v>1975</v>
      </c>
      <c r="H19" s="29">
        <f>SUM(Table2[[#This Row],[18 to 64 actual]:[65+ actual]])</f>
        <v>35439.1</v>
      </c>
      <c r="I19" s="29">
        <v>653.70000000000005</v>
      </c>
      <c r="J19" s="29">
        <v>692.85</v>
      </c>
      <c r="K19" s="29">
        <v>855.25</v>
      </c>
      <c r="L19" s="29">
        <v>20076.25</v>
      </c>
      <c r="M19" s="29">
        <v>16767</v>
      </c>
      <c r="N19" s="29">
        <f>SUM(Table2[[#This Row],[0 to 4 baseline]:[11 to 17 baseline]])</f>
        <v>2201.8000000000002</v>
      </c>
      <c r="O19" s="29">
        <f>SUM(Table2[[#This Row],[18 to 64 baseline]:[65+ baseline]])</f>
        <v>36843.25</v>
      </c>
      <c r="P19" s="30">
        <f>Table2[[#This Row],[0 to 4 actual]]/Table2[[#This Row],[0 to 4 baseline]]</f>
        <v>0.87700780174391912</v>
      </c>
      <c r="Q19" s="30">
        <f>Table2[[#This Row],[5 to 10 actual]]/Table2[[#This Row],[5 to 10 baseline]]</f>
        <v>0.87616367179043075</v>
      </c>
      <c r="R19" s="30">
        <f>Table2[[#This Row],[11 to 17 actual]]/Table2[[#This Row],[11 to 17 baseline]]</f>
        <v>0.92914352528500432</v>
      </c>
      <c r="S19" s="30">
        <f>Table2[[#This Row],[18 to 64 actual]]/Table2[[#This Row],[18 to 64 baseline]]</f>
        <v>0.93467903617458437</v>
      </c>
      <c r="T19" s="30">
        <f>Table2[[#This Row],[65+ actual]]/Table2[[#This Row],[65+ baseline]]</f>
        <v>0.99446830082900939</v>
      </c>
      <c r="U19" s="30">
        <f>Table2[[#This Row],[CYP actual]]/Table2[[#This Row],[CYP baseline]]</f>
        <v>0.8969933690616767</v>
      </c>
      <c r="V19" s="30">
        <f>Table2[[#This Row],[Adult actual]]/Table2[[#This Row],[Adult baseline]]</f>
        <v>0.9618885413203232</v>
      </c>
    </row>
    <row r="20" spans="1:22" s="4" customFormat="1" ht="14.25" x14ac:dyDescent="0.2">
      <c r="A20" s="28">
        <v>44927</v>
      </c>
      <c r="B20" s="29">
        <v>639.90476190476193</v>
      </c>
      <c r="C20" s="29">
        <v>705.33333333333337</v>
      </c>
      <c r="D20" s="29">
        <v>846.80952380952385</v>
      </c>
      <c r="E20" s="29">
        <v>19930.952380952382</v>
      </c>
      <c r="F20" s="29">
        <v>17552.190476190477</v>
      </c>
      <c r="G20" s="29">
        <f>SUM(Table2[[#This Row],[0 to 4 actual]:[11 to 17 actual]])</f>
        <v>2192.0476190476193</v>
      </c>
      <c r="H20" s="29">
        <f>SUM(Table2[[#This Row],[18 to 64 actual]:[65+ actual]])</f>
        <v>37483.142857142855</v>
      </c>
      <c r="I20" s="29">
        <v>719.9545454545455</v>
      </c>
      <c r="J20" s="29">
        <v>785</v>
      </c>
      <c r="K20" s="29">
        <v>865.18181818181813</v>
      </c>
      <c r="L20" s="29">
        <v>21044.545454545456</v>
      </c>
      <c r="M20" s="29">
        <v>17239.18181818182</v>
      </c>
      <c r="N20" s="29">
        <f>SUM(Table2[[#This Row],[0 to 4 baseline]:[11 to 17 baseline]])</f>
        <v>2370.1363636363635</v>
      </c>
      <c r="O20" s="29">
        <f>SUM(Table2[[#This Row],[18 to 64 baseline]:[65+ baseline]])</f>
        <v>38283.727272727279</v>
      </c>
      <c r="P20" s="30">
        <f>Table2[[#This Row],[0 to 4 actual]]/Table2[[#This Row],[0 to 4 baseline]]</f>
        <v>0.88881272567111314</v>
      </c>
      <c r="Q20" s="30">
        <f>Table2[[#This Row],[5 to 10 actual]]/Table2[[#This Row],[5 to 10 baseline]]</f>
        <v>0.89851380042462847</v>
      </c>
      <c r="R20" s="30">
        <f>Table2[[#This Row],[11 to 17 actual]]/Table2[[#This Row],[11 to 17 baseline]]</f>
        <v>0.97876481684404359</v>
      </c>
      <c r="S20" s="30">
        <f>Table2[[#This Row],[18 to 64 actual]]/Table2[[#This Row],[18 to 64 baseline]]</f>
        <v>0.94708400445149332</v>
      </c>
      <c r="T20" s="30">
        <f>Table2[[#This Row],[65+ actual]]/Table2[[#This Row],[65+ baseline]]</f>
        <v>1.0181568163332748</v>
      </c>
      <c r="U20" s="30">
        <f>Table2[[#This Row],[CYP actual]]/Table2[[#This Row],[CYP baseline]]</f>
        <v>0.9248613930738091</v>
      </c>
      <c r="V20" s="30">
        <f>Table2[[#This Row],[Adult actual]]/Table2[[#This Row],[Adult baseline]]</f>
        <v>0.97908812770812026</v>
      </c>
    </row>
    <row r="21" spans="1:22" s="4" customFormat="1" ht="14.25" x14ac:dyDescent="0.2">
      <c r="A21" s="28">
        <v>44958</v>
      </c>
      <c r="B21" s="29">
        <v>641.35</v>
      </c>
      <c r="C21" s="29">
        <v>711.65</v>
      </c>
      <c r="D21" s="29">
        <v>859.75</v>
      </c>
      <c r="E21" s="29">
        <v>20146.25</v>
      </c>
      <c r="F21" s="29">
        <v>17776.150000000001</v>
      </c>
      <c r="G21" s="29">
        <f>SUM(Table2[[#This Row],[0 to 4 actual]:[11 to 17 actual]])</f>
        <v>2212.75</v>
      </c>
      <c r="H21" s="29">
        <f>SUM(Table2[[#This Row],[18 to 64 actual]:[65+ actual]])</f>
        <v>37922.400000000001</v>
      </c>
      <c r="I21" s="29">
        <v>729.4</v>
      </c>
      <c r="J21" s="29">
        <v>794.1</v>
      </c>
      <c r="K21" s="29">
        <v>903.5</v>
      </c>
      <c r="L21" s="29">
        <v>21474</v>
      </c>
      <c r="M21" s="29">
        <v>17720.099999999999</v>
      </c>
      <c r="N21" s="29">
        <f>SUM(Table2[[#This Row],[0 to 4 baseline]:[11 to 17 baseline]])</f>
        <v>2427</v>
      </c>
      <c r="O21" s="29">
        <f>SUM(Table2[[#This Row],[18 to 64 baseline]:[65+ baseline]])</f>
        <v>39194.1</v>
      </c>
      <c r="P21" s="30">
        <f>Table2[[#This Row],[0 to 4 actual]]/Table2[[#This Row],[0 to 4 baseline]]</f>
        <v>0.87928434329585969</v>
      </c>
      <c r="Q21" s="30">
        <f>Table2[[#This Row],[5 to 10 actual]]/Table2[[#This Row],[5 to 10 baseline]]</f>
        <v>0.89617176678000243</v>
      </c>
      <c r="R21" s="30">
        <f>Table2[[#This Row],[11 to 17 actual]]/Table2[[#This Row],[11 to 17 baseline]]</f>
        <v>0.95157719977863864</v>
      </c>
      <c r="S21" s="30">
        <f>Table2[[#This Row],[18 to 64 actual]]/Table2[[#This Row],[18 to 64 baseline]]</f>
        <v>0.93816941417528177</v>
      </c>
      <c r="T21" s="30">
        <f>Table2[[#This Row],[65+ actual]]/Table2[[#This Row],[65+ baseline]]</f>
        <v>1.0031630747004816</v>
      </c>
      <c r="U21" s="30">
        <f>Table2[[#This Row],[CYP actual]]/Table2[[#This Row],[CYP baseline]]</f>
        <v>0.91172229089410795</v>
      </c>
      <c r="V21" s="30">
        <f>Table2[[#This Row],[Adult actual]]/Table2[[#This Row],[Adult baseline]]</f>
        <v>0.96755378998369657</v>
      </c>
    </row>
    <row r="22" spans="1:22" s="4" customFormat="1" ht="14.25" x14ac:dyDescent="0.2">
      <c r="A22" s="28">
        <v>44986</v>
      </c>
      <c r="B22" s="29">
        <v>625.91304347826087</v>
      </c>
      <c r="C22" s="29">
        <v>698.43478260869563</v>
      </c>
      <c r="D22" s="29">
        <v>827.52173913043475</v>
      </c>
      <c r="E22" s="29">
        <v>19581.217391304348</v>
      </c>
      <c r="F22" s="29">
        <v>17442.260869565216</v>
      </c>
      <c r="G22" s="29">
        <f>SUM(Table2[[#This Row],[0 to 4 actual]:[11 to 17 actual]])</f>
        <v>2151.869565217391</v>
      </c>
      <c r="H22" s="29">
        <f>SUM(Table2[[#This Row],[18 to 64 actual]:[65+ actual]])</f>
        <v>37023.478260869568</v>
      </c>
      <c r="I22" s="29">
        <v>776.28571428571433</v>
      </c>
      <c r="J22" s="29">
        <v>807.85714285714289</v>
      </c>
      <c r="K22" s="29">
        <v>876.76190476190482</v>
      </c>
      <c r="L22" s="29">
        <v>21544.333333333332</v>
      </c>
      <c r="M22" s="29">
        <v>17509.619047619046</v>
      </c>
      <c r="N22" s="29">
        <f>SUM(Table2[[#This Row],[0 to 4 baseline]:[11 to 17 baseline]])</f>
        <v>2460.9047619047624</v>
      </c>
      <c r="O22" s="29">
        <f>SUM(Table2[[#This Row],[18 to 64 baseline]:[65+ baseline]])</f>
        <v>39053.952380952382</v>
      </c>
      <c r="P22" s="30">
        <f>Table2[[#This Row],[0 to 4 actual]]/Table2[[#This Row],[0 to 4 baseline]]</f>
        <v>0.80629210606327306</v>
      </c>
      <c r="Q22" s="30">
        <f>Table2[[#This Row],[5 to 10 actual]]/Table2[[#This Row],[5 to 10 baseline]]</f>
        <v>0.86455233921500785</v>
      </c>
      <c r="R22" s="30">
        <f>Table2[[#This Row],[11 to 17 actual]]/Table2[[#This Row],[11 to 17 baseline]]</f>
        <v>0.94383861186938567</v>
      </c>
      <c r="S22" s="30">
        <f>Table2[[#This Row],[18 to 64 actual]]/Table2[[#This Row],[18 to 64 baseline]]</f>
        <v>0.90888017226359674</v>
      </c>
      <c r="T22" s="30">
        <f>Table2[[#This Row],[65+ actual]]/Table2[[#This Row],[65+ baseline]]</f>
        <v>0.99615307575392453</v>
      </c>
      <c r="U22" s="30">
        <f>Table2[[#This Row],[CYP actual]]/Table2[[#This Row],[CYP baseline]]</f>
        <v>0.87442212251717721</v>
      </c>
      <c r="V22" s="30">
        <f>Table2[[#This Row],[Adult actual]]/Table2[[#This Row],[Adult baseline]]</f>
        <v>0.94800848579225672</v>
      </c>
    </row>
    <row r="23" spans="1:22" s="4" customFormat="1" ht="14.25" x14ac:dyDescent="0.2">
      <c r="A23" s="28">
        <v>45017</v>
      </c>
      <c r="B23" s="29">
        <v>680.33333333333337</v>
      </c>
      <c r="C23" s="29">
        <v>743.05555555555554</v>
      </c>
      <c r="D23" s="29">
        <v>904.88888888888891</v>
      </c>
      <c r="E23" s="29">
        <v>21121.944444444445</v>
      </c>
      <c r="F23" s="29">
        <v>18981.444444444445</v>
      </c>
      <c r="G23" s="29">
        <f>SUM(Table2[[#This Row],[0 to 4 actual]:[11 to 17 actual]])</f>
        <v>2328.2777777777778</v>
      </c>
      <c r="H23" s="29">
        <f>SUM(Table2[[#This Row],[18 to 64 actual]:[65+ actual]])</f>
        <v>40103.388888888891</v>
      </c>
      <c r="I23" s="29">
        <v>707.8</v>
      </c>
      <c r="J23" s="29">
        <v>767.95</v>
      </c>
      <c r="K23" s="29">
        <v>856.65</v>
      </c>
      <c r="L23" s="29">
        <v>21291</v>
      </c>
      <c r="M23" s="29">
        <v>17594.3</v>
      </c>
      <c r="N23" s="29">
        <f>SUM(Table2[[#This Row],[0 to 4 baseline]:[11 to 17 baseline]])</f>
        <v>2332.4</v>
      </c>
      <c r="O23" s="29">
        <f>SUM(Table2[[#This Row],[18 to 64 baseline]:[65+ baseline]])</f>
        <v>38885.300000000003</v>
      </c>
      <c r="P23" s="30">
        <f>Table2[[#This Row],[0 to 4 actual]]/Table2[[#This Row],[0 to 4 baseline]]</f>
        <v>0.96119431101064345</v>
      </c>
      <c r="Q23" s="30">
        <f>Table2[[#This Row],[5 to 10 actual]]/Table2[[#This Row],[5 to 10 baseline]]</f>
        <v>0.96758324833069276</v>
      </c>
      <c r="R23" s="30">
        <f>Table2[[#This Row],[11 to 17 actual]]/Table2[[#This Row],[11 to 17 baseline]]</f>
        <v>1.056311082576185</v>
      </c>
      <c r="S23" s="30">
        <f>Table2[[#This Row],[18 to 64 actual]]/Table2[[#This Row],[18 to 64 baseline]]</f>
        <v>0.99205976442837096</v>
      </c>
      <c r="T23" s="30">
        <f>Table2[[#This Row],[65+ actual]]/Table2[[#This Row],[65+ baseline]]</f>
        <v>1.0788405588426051</v>
      </c>
      <c r="U23" s="30">
        <f>Table2[[#This Row],[CYP actual]]/Table2[[#This Row],[CYP baseline]]</f>
        <v>0.99823262638388688</v>
      </c>
      <c r="V23" s="30">
        <f>Table2[[#This Row],[Adult actual]]/Table2[[#This Row],[Adult baseline]]</f>
        <v>1.0313251765805815</v>
      </c>
    </row>
    <row r="24" spans="1:22" s="4" customFormat="1" ht="14.25" x14ac:dyDescent="0.2">
      <c r="A24" s="28">
        <v>45047</v>
      </c>
      <c r="B24" s="29">
        <v>719.05</v>
      </c>
      <c r="C24" s="29">
        <v>797.05</v>
      </c>
      <c r="D24" s="29">
        <v>911.85</v>
      </c>
      <c r="E24" s="29">
        <v>21808.05</v>
      </c>
      <c r="F24" s="29">
        <v>19485.599999999999</v>
      </c>
      <c r="G24" s="29">
        <f>SUM(Table2[[#This Row],[0 to 4 actual]:[11 to 17 actual]])</f>
        <v>2427.9499999999998</v>
      </c>
      <c r="H24" s="29">
        <f>SUM(Table2[[#This Row],[18 to 64 actual]:[65+ actual]])</f>
        <v>41293.649999999994</v>
      </c>
      <c r="I24" s="29">
        <v>779.14285714285711</v>
      </c>
      <c r="J24" s="29">
        <v>809.57142857142856</v>
      </c>
      <c r="K24" s="29">
        <v>845.57142857142856</v>
      </c>
      <c r="L24" s="29">
        <v>21383.714285714286</v>
      </c>
      <c r="M24" s="29">
        <v>17831.523809523809</v>
      </c>
      <c r="N24" s="29">
        <f>SUM(Table2[[#This Row],[0 to 4 baseline]:[11 to 17 baseline]])</f>
        <v>2434.2857142857142</v>
      </c>
      <c r="O24" s="29">
        <f>SUM(Table2[[#This Row],[18 to 64 baseline]:[65+ baseline]])</f>
        <v>39215.238095238092</v>
      </c>
      <c r="P24" s="30">
        <f>Table2[[#This Row],[0 to 4 actual]]/Table2[[#This Row],[0 to 4 baseline]]</f>
        <v>0.92287312064539784</v>
      </c>
      <c r="Q24" s="30">
        <f>Table2[[#This Row],[5 to 10 actual]]/Table2[[#This Row],[5 to 10 baseline]]</f>
        <v>0.98453326274925002</v>
      </c>
      <c r="R24" s="30">
        <f>Table2[[#This Row],[11 to 17 actual]]/Table2[[#This Row],[11 to 17 baseline]]</f>
        <v>1.0783831728332489</v>
      </c>
      <c r="S24" s="30">
        <f>Table2[[#This Row],[18 to 64 actual]]/Table2[[#This Row],[18 to 64 baseline]]</f>
        <v>1.0198438731745119</v>
      </c>
      <c r="T24" s="30">
        <f>Table2[[#This Row],[65+ actual]]/Table2[[#This Row],[65+ baseline]]</f>
        <v>1.0927613482810004</v>
      </c>
      <c r="U24" s="30">
        <f>Table2[[#This Row],[CYP actual]]/Table2[[#This Row],[CYP baseline]]</f>
        <v>0.99739730046948349</v>
      </c>
      <c r="V24" s="30">
        <f>Table2[[#This Row],[Adult actual]]/Table2[[#This Row],[Adult baseline]]</f>
        <v>1.0530001092869632</v>
      </c>
    </row>
    <row r="25" spans="1:22" s="4" customFormat="1" ht="14.25" x14ac:dyDescent="0.2">
      <c r="A25" s="28">
        <v>45078</v>
      </c>
      <c r="B25" s="29">
        <v>670.36363636363637</v>
      </c>
      <c r="C25" s="29">
        <v>762.9545454545455</v>
      </c>
      <c r="D25" s="29">
        <v>873.59090909090912</v>
      </c>
      <c r="E25" s="29">
        <v>20153.636363636364</v>
      </c>
      <c r="F25" s="29">
        <v>18236.545454545456</v>
      </c>
      <c r="G25" s="29">
        <f>SUM(Table2[[#This Row],[0 to 4 actual]:[11 to 17 actual]])</f>
        <v>2306.909090909091</v>
      </c>
      <c r="H25" s="29">
        <f>SUM(Table2[[#This Row],[18 to 64 actual]:[65+ actual]])</f>
        <v>38390.181818181823</v>
      </c>
      <c r="I25" s="29">
        <v>768.45</v>
      </c>
      <c r="J25" s="29">
        <v>803.05</v>
      </c>
      <c r="K25" s="29">
        <v>848.85</v>
      </c>
      <c r="L25" s="29">
        <v>21308.35</v>
      </c>
      <c r="M25" s="29">
        <v>17750.55</v>
      </c>
      <c r="N25" s="29">
        <f>SUM(Table2[[#This Row],[0 to 4 baseline]:[11 to 17 baseline]])</f>
        <v>2420.35</v>
      </c>
      <c r="O25" s="29">
        <f>SUM(Table2[[#This Row],[18 to 64 baseline]:[65+ baseline]])</f>
        <v>39058.899999999994</v>
      </c>
      <c r="P25" s="30">
        <f>Table2[[#This Row],[0 to 4 actual]]/Table2[[#This Row],[0 to 4 baseline]]</f>
        <v>0.87235817081610556</v>
      </c>
      <c r="Q25" s="30">
        <f>Table2[[#This Row],[5 to 10 actual]]/Table2[[#This Row],[5 to 10 baseline]]</f>
        <v>0.95007103599345688</v>
      </c>
      <c r="R25" s="30">
        <f>Table2[[#This Row],[11 to 17 actual]]/Table2[[#This Row],[11 to 17 baseline]]</f>
        <v>1.0291463852163623</v>
      </c>
      <c r="S25" s="30">
        <f>Table2[[#This Row],[18 to 64 actual]]/Table2[[#This Row],[18 to 64 baseline]]</f>
        <v>0.94580933594747441</v>
      </c>
      <c r="T25" s="30">
        <f>Table2[[#This Row],[65+ actual]]/Table2[[#This Row],[65+ baseline]]</f>
        <v>1.0273791772393226</v>
      </c>
      <c r="U25" s="30">
        <f>Table2[[#This Row],[CYP actual]]/Table2[[#This Row],[CYP baseline]]</f>
        <v>0.95313036995025147</v>
      </c>
      <c r="V25" s="30">
        <f>Table2[[#This Row],[Adult actual]]/Table2[[#This Row],[Adult baseline]]</f>
        <v>0.98287923669590871</v>
      </c>
    </row>
    <row r="26" spans="1:22" s="4" customFormat="1" ht="14.25" x14ac:dyDescent="0.2">
      <c r="A26" s="28">
        <v>45108</v>
      </c>
      <c r="B26" s="29">
        <v>644.14285714285711</v>
      </c>
      <c r="C26" s="29">
        <v>727.80952380952385</v>
      </c>
      <c r="D26" s="29">
        <v>891.71428571428567</v>
      </c>
      <c r="E26" s="29">
        <v>19962.761904761905</v>
      </c>
      <c r="F26" s="29">
        <v>18295.190476190477</v>
      </c>
      <c r="G26" s="29">
        <f>SUM(Table2[[#This Row],[0 to 4 actual]:[11 to 17 actual]])</f>
        <v>2263.6666666666665</v>
      </c>
      <c r="H26" s="29">
        <f>SUM(Table2[[#This Row],[18 to 64 actual]:[65+ actual]])</f>
        <v>38257.952380952382</v>
      </c>
      <c r="I26" s="29">
        <v>745.26086956521738</v>
      </c>
      <c r="J26" s="29">
        <v>768.82608695652175</v>
      </c>
      <c r="K26" s="29">
        <v>872.95652173913038</v>
      </c>
      <c r="L26" s="29">
        <v>20259.695652173912</v>
      </c>
      <c r="M26" s="29">
        <v>17055.739130434784</v>
      </c>
      <c r="N26" s="29">
        <f>SUM(Table2[[#This Row],[0 to 4 baseline]:[11 to 17 baseline]])</f>
        <v>2387.0434782608695</v>
      </c>
      <c r="O26" s="29">
        <f>SUM(Table2[[#This Row],[18 to 64 baseline]:[65+ baseline]])</f>
        <v>37315.434782608696</v>
      </c>
      <c r="P26" s="30">
        <f>Table2[[#This Row],[0 to 4 actual]]/Table2[[#This Row],[0 to 4 baseline]]</f>
        <v>0.86431863451873947</v>
      </c>
      <c r="Q26" s="30">
        <f>Table2[[#This Row],[5 to 10 actual]]/Table2[[#This Row],[5 to 10 baseline]]</f>
        <v>0.94665040138093359</v>
      </c>
      <c r="R26" s="30">
        <f>Table2[[#This Row],[11 to 17 actual]]/Table2[[#This Row],[11 to 17 baseline]]</f>
        <v>1.0214876268268041</v>
      </c>
      <c r="S26" s="30">
        <f>Table2[[#This Row],[18 to 64 actual]]/Table2[[#This Row],[18 to 64 baseline]]</f>
        <v>0.98534362250500318</v>
      </c>
      <c r="T26" s="30">
        <f>Table2[[#This Row],[65+ actual]]/Table2[[#This Row],[65+ baseline]]</f>
        <v>1.0726706322298269</v>
      </c>
      <c r="U26" s="30">
        <f>Table2[[#This Row],[CYP actual]]/Table2[[#This Row],[CYP baseline]]</f>
        <v>0.94831396549002456</v>
      </c>
      <c r="V26" s="30">
        <f>Table2[[#This Row],[Adult actual]]/Table2[[#This Row],[Adult baseline]]</f>
        <v>1.0252581164827526</v>
      </c>
    </row>
    <row r="27" spans="1:22" s="4" customFormat="1" ht="14.25" x14ac:dyDescent="0.2">
      <c r="A27" s="28">
        <v>45139</v>
      </c>
      <c r="B27" s="29">
        <v>659.0454545454545</v>
      </c>
      <c r="C27" s="29">
        <v>714.9545454545455</v>
      </c>
      <c r="D27" s="29">
        <v>865.77272727272725</v>
      </c>
      <c r="E27" s="29">
        <v>19469.772727272728</v>
      </c>
      <c r="F27" s="29">
        <v>18002.409090909092</v>
      </c>
      <c r="G27" s="29">
        <f>SUM(Table2[[#This Row],[0 to 4 actual]:[11 to 17 actual]])</f>
        <v>2239.772727272727</v>
      </c>
      <c r="H27" s="29">
        <f>SUM(Table2[[#This Row],[18 to 64 actual]:[65+ actual]])</f>
        <v>37472.181818181823</v>
      </c>
      <c r="I27" s="29">
        <v>741.52380952380952</v>
      </c>
      <c r="J27" s="29">
        <v>769.95238095238096</v>
      </c>
      <c r="K27" s="29">
        <v>868.90476190476193</v>
      </c>
      <c r="L27" s="29">
        <v>20126.285714285714</v>
      </c>
      <c r="M27" s="29">
        <v>17174.619047619046</v>
      </c>
      <c r="N27" s="29">
        <f>SUM(Table2[[#This Row],[0 to 4 baseline]:[11 to 17 baseline]])</f>
        <v>2380.3809523809523</v>
      </c>
      <c r="O27" s="29">
        <f>SUM(Table2[[#This Row],[18 to 64 baseline]:[65+ baseline]])</f>
        <v>37300.904761904763</v>
      </c>
      <c r="P27" s="30">
        <f>Table2[[#This Row],[0 to 4 actual]]/Table2[[#This Row],[0 to 4 baseline]]</f>
        <v>0.88877180487121399</v>
      </c>
      <c r="Q27" s="30">
        <f>Table2[[#This Row],[5 to 10 actual]]/Table2[[#This Row],[5 to 10 baseline]]</f>
        <v>0.9285698221624995</v>
      </c>
      <c r="R27" s="30">
        <f>Table2[[#This Row],[11 to 17 actual]]/Table2[[#This Row],[11 to 17 baseline]]</f>
        <v>0.99639542241065771</v>
      </c>
      <c r="S27" s="30">
        <f>Table2[[#This Row],[18 to 64 actual]]/Table2[[#This Row],[18 to 64 baseline]]</f>
        <v>0.96738032062483392</v>
      </c>
      <c r="T27" s="30">
        <f>Table2[[#This Row],[65+ actual]]/Table2[[#This Row],[65+ baseline]]</f>
        <v>1.0481984515053802</v>
      </c>
      <c r="U27" s="30">
        <f>Table2[[#This Row],[CYP actual]]/Table2[[#This Row],[CYP baseline]]</f>
        <v>0.9409303687430437</v>
      </c>
      <c r="V27" s="30">
        <f>Table2[[#This Row],[Adult actual]]/Table2[[#This Row],[Adult baseline]]</f>
        <v>1.0045917668048627</v>
      </c>
    </row>
    <row r="28" spans="1:22" s="4" customFormat="1" ht="14.25" x14ac:dyDescent="0.2">
      <c r="A28" s="28">
        <v>45170</v>
      </c>
      <c r="B28" s="29">
        <v>629</v>
      </c>
      <c r="C28" s="29">
        <v>732.04761904761904</v>
      </c>
      <c r="D28" s="29">
        <v>875.61904761904759</v>
      </c>
      <c r="E28" s="29">
        <v>20181.095238095237</v>
      </c>
      <c r="F28" s="29">
        <v>18320.523809523809</v>
      </c>
      <c r="G28" s="29">
        <f>SUM(Table2[[#This Row],[0 to 4 actual]:[11 to 17 actual]])</f>
        <v>2236.6666666666665</v>
      </c>
      <c r="H28" s="29">
        <f>SUM(Table2[[#This Row],[18 to 64 actual]:[65+ actual]])</f>
        <v>38501.619047619046</v>
      </c>
      <c r="I28" s="29">
        <v>713.23809523809518</v>
      </c>
      <c r="J28" s="29">
        <v>790.33333333333337</v>
      </c>
      <c r="K28" s="29">
        <v>844.80952380952385</v>
      </c>
      <c r="L28" s="29">
        <v>20613.333333333332</v>
      </c>
      <c r="M28" s="29">
        <v>17164.571428571428</v>
      </c>
      <c r="N28" s="29">
        <f>SUM(Table2[[#This Row],[0 to 4 baseline]:[11 to 17 baseline]])</f>
        <v>2348.3809523809523</v>
      </c>
      <c r="O28" s="29">
        <f>SUM(Table2[[#This Row],[18 to 64 baseline]:[65+ baseline]])</f>
        <v>37777.904761904763</v>
      </c>
      <c r="P28" s="30">
        <f>Table2[[#This Row],[0 to 4 actual]]/Table2[[#This Row],[0 to 4 baseline]]</f>
        <v>0.88189344371745237</v>
      </c>
      <c r="Q28" s="30">
        <f>Table2[[#This Row],[5 to 10 actual]]/Table2[[#This Row],[5 to 10 baseline]]</f>
        <v>0.92625173224076629</v>
      </c>
      <c r="R28" s="30">
        <f>Table2[[#This Row],[11 to 17 actual]]/Table2[[#This Row],[11 to 17 baseline]]</f>
        <v>1.0364691956484977</v>
      </c>
      <c r="S28" s="30">
        <f>Table2[[#This Row],[18 to 64 actual]]/Table2[[#This Row],[18 to 64 baseline]]</f>
        <v>0.97903114026982074</v>
      </c>
      <c r="T28" s="30">
        <f>Table2[[#This Row],[65+ actual]]/Table2[[#This Row],[65+ baseline]]</f>
        <v>1.0673452515702333</v>
      </c>
      <c r="U28" s="30">
        <f>Table2[[#This Row],[CYP actual]]/Table2[[#This Row],[CYP baseline]]</f>
        <v>0.95242923189228645</v>
      </c>
      <c r="V28" s="30">
        <f>Table2[[#This Row],[Adult actual]]/Table2[[#This Row],[Adult baseline]]</f>
        <v>1.0191570784636017</v>
      </c>
    </row>
    <row r="29" spans="1:22" s="4" customFormat="1" ht="14.25" x14ac:dyDescent="0.2">
      <c r="A29" s="28">
        <v>45200</v>
      </c>
      <c r="B29" s="29">
        <v>590.18181818181813</v>
      </c>
      <c r="C29" s="29">
        <v>684.72727272727275</v>
      </c>
      <c r="D29" s="29">
        <v>839.72727272727275</v>
      </c>
      <c r="E29" s="29">
        <v>19380.727272727272</v>
      </c>
      <c r="F29" s="29">
        <v>17920.909090909092</v>
      </c>
      <c r="G29" s="29">
        <f>SUM(Table2[[#This Row],[0 to 4 actual]:[11 to 17 actual]])</f>
        <v>2114.636363636364</v>
      </c>
      <c r="H29" s="29">
        <f>SUM(Table2[[#This Row],[18 to 64 actual]:[65+ actual]])</f>
        <v>37301.636363636368</v>
      </c>
      <c r="I29" s="29">
        <v>718.82608695652175</v>
      </c>
      <c r="J29" s="29">
        <v>774.43478260869563</v>
      </c>
      <c r="K29" s="29">
        <v>880.39130434782612</v>
      </c>
      <c r="L29" s="29">
        <v>20497.91304347826</v>
      </c>
      <c r="M29" s="29">
        <v>17284.695652173912</v>
      </c>
      <c r="N29" s="29">
        <f>SUM(Table2[[#This Row],[0 to 4 baseline]:[11 to 17 baseline]])</f>
        <v>2373.6521739130435</v>
      </c>
      <c r="O29" s="29">
        <f>SUM(Table2[[#This Row],[18 to 64 baseline]:[65+ baseline]])</f>
        <v>37782.608695652176</v>
      </c>
      <c r="P29" s="30">
        <f>Table2[[#This Row],[0 to 4 actual]]/Table2[[#This Row],[0 to 4 baseline]]</f>
        <v>0.8210356147209712</v>
      </c>
      <c r="Q29" s="30">
        <f>Table2[[#This Row],[5 to 10 actual]]/Table2[[#This Row],[5 to 10 baseline]]</f>
        <v>0.88416389359573733</v>
      </c>
      <c r="R29" s="30">
        <f>Table2[[#This Row],[11 to 17 actual]]/Table2[[#This Row],[11 to 17 baseline]]</f>
        <v>0.95381141156241156</v>
      </c>
      <c r="S29" s="30">
        <f>Table2[[#This Row],[18 to 64 actual]]/Table2[[#This Row],[18 to 64 baseline]]</f>
        <v>0.94549758463794253</v>
      </c>
      <c r="T29" s="30">
        <f>Table2[[#This Row],[65+ actual]]/Table2[[#This Row],[65+ baseline]]</f>
        <v>1.0368079051860635</v>
      </c>
      <c r="U29" s="30">
        <f>Table2[[#This Row],[CYP actual]]/Table2[[#This Row],[CYP baseline]]</f>
        <v>0.89087878454841873</v>
      </c>
      <c r="V29" s="30">
        <f>Table2[[#This Row],[Adult actual]]/Table2[[#This Row],[Adult baseline]]</f>
        <v>0.98727000732294179</v>
      </c>
    </row>
    <row r="30" spans="1:22" s="4" customFormat="1" ht="14.25" x14ac:dyDescent="0.2">
      <c r="A30" s="28">
        <v>45231</v>
      </c>
      <c r="B30" s="29">
        <v>625.63636363636363</v>
      </c>
      <c r="C30" s="29">
        <v>722.13636363636363</v>
      </c>
      <c r="D30" s="29">
        <v>878.5</v>
      </c>
      <c r="E30" s="29">
        <v>20360.590909090908</v>
      </c>
      <c r="F30" s="29">
        <v>18619.954545454544</v>
      </c>
      <c r="G30" s="29">
        <f>SUM(Table2[[#This Row],[0 to 4 actual]:[11 to 17 actual]])</f>
        <v>2226.272727272727</v>
      </c>
      <c r="H30" s="29">
        <f>SUM(Table2[[#This Row],[18 to 64 actual]:[65+ actual]])</f>
        <v>38980.545454545456</v>
      </c>
      <c r="I30" s="29">
        <v>732.38095238095241</v>
      </c>
      <c r="J30" s="29">
        <v>782.19047619047615</v>
      </c>
      <c r="K30" s="29">
        <v>891.42857142857144</v>
      </c>
      <c r="L30" s="29">
        <v>21447.666666666668</v>
      </c>
      <c r="M30" s="29">
        <v>17917.428571428572</v>
      </c>
      <c r="N30" s="29">
        <f>SUM(Table2[[#This Row],[0 to 4 baseline]:[11 to 17 baseline]])</f>
        <v>2406</v>
      </c>
      <c r="O30" s="29">
        <f>SUM(Table2[[#This Row],[18 to 64 baseline]:[65+ baseline]])</f>
        <v>39365.095238095237</v>
      </c>
      <c r="P30" s="30">
        <f>Table2[[#This Row],[0 to 4 actual]]/Table2[[#This Row],[0 to 4 baseline]]</f>
        <v>0.85424991133703743</v>
      </c>
      <c r="Q30" s="30">
        <f>Table2[[#This Row],[5 to 10 actual]]/Table2[[#This Row],[5 to 10 baseline]]</f>
        <v>0.92322316062118814</v>
      </c>
      <c r="R30" s="30">
        <f>Table2[[#This Row],[11 to 17 actual]]/Table2[[#This Row],[11 to 17 baseline]]</f>
        <v>0.98549679487179487</v>
      </c>
      <c r="S30" s="30">
        <f>Table2[[#This Row],[18 to 64 actual]]/Table2[[#This Row],[18 to 64 baseline]]</f>
        <v>0.94931496397856363</v>
      </c>
      <c r="T30" s="30">
        <f>Table2[[#This Row],[65+ actual]]/Table2[[#This Row],[65+ baseline]]</f>
        <v>1.0392090846755897</v>
      </c>
      <c r="U30" s="30">
        <f>Table2[[#This Row],[CYP actual]]/Table2[[#This Row],[CYP baseline]]</f>
        <v>0.92530038540013593</v>
      </c>
      <c r="V30" s="30">
        <f>Table2[[#This Row],[Adult actual]]/Table2[[#This Row],[Adult baseline]]</f>
        <v>0.99023119895369549</v>
      </c>
    </row>
    <row r="31" spans="1:22" s="4" customFormat="1" ht="14.25" x14ac:dyDescent="0.2">
      <c r="A31" s="28">
        <v>45261</v>
      </c>
      <c r="B31" s="29">
        <v>598.52631578947364</v>
      </c>
      <c r="C31" s="29">
        <v>666.26315789473688</v>
      </c>
      <c r="D31" s="29">
        <v>883.47368421052636</v>
      </c>
      <c r="E31" s="29">
        <v>20005.052631578947</v>
      </c>
      <c r="F31" s="29">
        <v>18128.526315789473</v>
      </c>
      <c r="G31" s="29">
        <f>SUM(Table2[[#This Row],[0 to 4 actual]:[11 to 17 actual]])</f>
        <v>2148.2631578947367</v>
      </c>
      <c r="H31" s="29">
        <f>SUM(Table2[[#This Row],[18 to 64 actual]:[65+ actual]])</f>
        <v>38133.57894736842</v>
      </c>
      <c r="I31" s="29">
        <v>654.1</v>
      </c>
      <c r="J31" s="29">
        <v>692.6</v>
      </c>
      <c r="K31" s="29">
        <v>855.35</v>
      </c>
      <c r="L31" s="29">
        <v>20076.25</v>
      </c>
      <c r="M31" s="29">
        <v>16767</v>
      </c>
      <c r="N31" s="29">
        <f>SUM(Table2[[#This Row],[0 to 4 baseline]:[11 to 17 baseline]])</f>
        <v>2202.0500000000002</v>
      </c>
      <c r="O31" s="29">
        <f>SUM(Table2[[#This Row],[18 to 64 baseline]:[65+ baseline]])</f>
        <v>36843.25</v>
      </c>
      <c r="P31" s="30">
        <f>Table2[[#This Row],[0 to 4 actual]]/Table2[[#This Row],[0 to 4 baseline]]</f>
        <v>0.91503793883117812</v>
      </c>
      <c r="Q31" s="30">
        <f>Table2[[#This Row],[5 to 10 actual]]/Table2[[#This Row],[5 to 10 baseline]]</f>
        <v>0.96197395018009946</v>
      </c>
      <c r="R31" s="30">
        <f>Table2[[#This Row],[11 to 17 actual]]/Table2[[#This Row],[11 to 17 baseline]]</f>
        <v>1.0328797383650277</v>
      </c>
      <c r="S31" s="30">
        <f>Table2[[#This Row],[18 to 64 actual]]/Table2[[#This Row],[18 to 64 baseline]]</f>
        <v>0.99645365203058078</v>
      </c>
      <c r="T31" s="30">
        <f>Table2[[#This Row],[65+ actual]]/Table2[[#This Row],[65+ baseline]]</f>
        <v>1.0812027384618281</v>
      </c>
      <c r="U31" s="30">
        <f>Table2[[#This Row],[CYP actual]]/Table2[[#This Row],[CYP baseline]]</f>
        <v>0.97557419581514337</v>
      </c>
      <c r="V31" s="30">
        <f>Table2[[#This Row],[Adult actual]]/Table2[[#This Row],[Adult baseline]]</f>
        <v>1.0350221260982249</v>
      </c>
    </row>
    <row r="32" spans="1:22" s="4" customFormat="1" ht="14.25" x14ac:dyDescent="0.2">
      <c r="A32" s="28">
        <v>45292</v>
      </c>
      <c r="B32" s="29">
        <v>604.9545454545455</v>
      </c>
      <c r="C32" s="29">
        <v>727.5</v>
      </c>
      <c r="D32" s="29">
        <v>854.77272727272725</v>
      </c>
      <c r="E32" s="29">
        <v>20050.090909090908</v>
      </c>
      <c r="F32" s="29">
        <v>18202.68181818182</v>
      </c>
      <c r="G32" s="29">
        <f>SUM(Table2[[#This Row],[0 to 4 actual]:[11 to 17 actual]])</f>
        <v>2187.227272727273</v>
      </c>
      <c r="H32" s="29">
        <f>SUM(Table2[[#This Row],[18 to 64 actual]:[65+ actual]])</f>
        <v>38252.772727272728</v>
      </c>
      <c r="I32" s="29">
        <v>720.36363636363637</v>
      </c>
      <c r="J32" s="29">
        <v>785</v>
      </c>
      <c r="K32" s="29">
        <v>865</v>
      </c>
      <c r="L32" s="29">
        <v>21044.545454545456</v>
      </c>
      <c r="M32" s="29">
        <v>17239.18181818182</v>
      </c>
      <c r="N32" s="29">
        <f>SUM(Table2[[#This Row],[0 to 4 baseline]:[11 to 17 baseline]])</f>
        <v>2370.3636363636365</v>
      </c>
      <c r="O32" s="29">
        <f>SUM(Table2[[#This Row],[18 to 64 baseline]:[65+ baseline]])</f>
        <v>38283.727272727279</v>
      </c>
      <c r="P32" s="30">
        <f>Table2[[#This Row],[0 to 4 actual]]/Table2[[#This Row],[0 to 4 baseline]]</f>
        <v>0.83979050984351344</v>
      </c>
      <c r="Q32" s="30">
        <f>Table2[[#This Row],[5 to 10 actual]]/Table2[[#This Row],[5 to 10 baseline]]</f>
        <v>0.92675159235668791</v>
      </c>
      <c r="R32" s="30">
        <f>Table2[[#This Row],[11 to 17 actual]]/Table2[[#This Row],[11 to 17 baseline]]</f>
        <v>0.98817656332107195</v>
      </c>
      <c r="S32" s="30">
        <f>Table2[[#This Row],[18 to 64 actual]]/Table2[[#This Row],[18 to 64 baseline]]</f>
        <v>0.9527452589744696</v>
      </c>
      <c r="T32" s="30">
        <f>Table2[[#This Row],[65+ actual]]/Table2[[#This Row],[65+ baseline]]</f>
        <v>1.0558901234502798</v>
      </c>
      <c r="U32" s="30">
        <f>Table2[[#This Row],[CYP actual]]/Table2[[#This Row],[CYP baseline]]</f>
        <v>0.922739127099793</v>
      </c>
      <c r="V32" s="30">
        <f>Table2[[#This Row],[Adult actual]]/Table2[[#This Row],[Adult baseline]]</f>
        <v>0.99919144378931457</v>
      </c>
    </row>
    <row r="33" spans="1:22" s="4" customFormat="1" ht="14.25" x14ac:dyDescent="0.2">
      <c r="A33" s="28">
        <v>45323</v>
      </c>
      <c r="B33" s="29">
        <v>610.38095238095241</v>
      </c>
      <c r="C33" s="29">
        <v>740.57142857142856</v>
      </c>
      <c r="D33" s="29">
        <v>904.04761904761904</v>
      </c>
      <c r="E33" s="29">
        <v>20356.809523809523</v>
      </c>
      <c r="F33" s="29">
        <v>18448.571428571428</v>
      </c>
      <c r="G33" s="29">
        <f>SUM(Table2[[#This Row],[0 to 4 actual]:[11 to 17 actual]])</f>
        <v>2255</v>
      </c>
      <c r="H33" s="29">
        <f>SUM(Table2[[#This Row],[18 to 64 actual]:[65+ actual]])</f>
        <v>38805.380952380947</v>
      </c>
      <c r="I33" s="29">
        <v>729.4</v>
      </c>
      <c r="J33" s="29">
        <v>794.05</v>
      </c>
      <c r="K33" s="29">
        <v>903.5</v>
      </c>
      <c r="L33" s="29">
        <v>21474</v>
      </c>
      <c r="M33" s="29">
        <v>17720.099999999999</v>
      </c>
      <c r="N33" s="29">
        <f>SUM(Table2[[#This Row],[0 to 4 baseline]:[11 to 17 baseline]])</f>
        <v>2426.9499999999998</v>
      </c>
      <c r="O33" s="29">
        <f>SUM(Table2[[#This Row],[18 to 64 baseline]:[65+ baseline]])</f>
        <v>39194.1</v>
      </c>
      <c r="P33" s="30">
        <f>Table2[[#This Row],[0 to 4 actual]]/Table2[[#This Row],[0 to 4 baseline]]</f>
        <v>0.83682609320119605</v>
      </c>
      <c r="Q33" s="30">
        <f>Table2[[#This Row],[5 to 10 actual]]/Table2[[#This Row],[5 to 10 baseline]]</f>
        <v>0.93265087660906565</v>
      </c>
      <c r="R33" s="30">
        <f>Table2[[#This Row],[11 to 17 actual]]/Table2[[#This Row],[11 to 17 baseline]]</f>
        <v>1.0006061085197775</v>
      </c>
      <c r="S33" s="30">
        <f>Table2[[#This Row],[18 to 64 actual]]/Table2[[#This Row],[18 to 64 baseline]]</f>
        <v>0.94797473799988463</v>
      </c>
      <c r="T33" s="30">
        <f>Table2[[#This Row],[65+ actual]]/Table2[[#This Row],[65+ baseline]]</f>
        <v>1.0411098937687389</v>
      </c>
      <c r="U33" s="30">
        <f>Table2[[#This Row],[CYP actual]]/Table2[[#This Row],[CYP baseline]]</f>
        <v>0.92914975586641679</v>
      </c>
      <c r="V33" s="30">
        <f>Table2[[#This Row],[Adult actual]]/Table2[[#This Row],[Adult baseline]]</f>
        <v>0.99008220503547595</v>
      </c>
    </row>
    <row r="34" spans="1:22" s="4" customFormat="1" ht="14.25" x14ac:dyDescent="0.2">
      <c r="A34" s="22"/>
      <c r="B34" s="22"/>
      <c r="C34" s="27"/>
      <c r="D34" s="22"/>
      <c r="E34" s="22"/>
      <c r="F34" s="22"/>
      <c r="G34" s="22"/>
      <c r="H34" s="22"/>
      <c r="I34" s="22"/>
      <c r="J34" s="22"/>
      <c r="K34" s="22"/>
      <c r="L34" s="22"/>
      <c r="M34" s="22"/>
      <c r="N34" s="22"/>
      <c r="O34" s="22"/>
      <c r="P34" s="22"/>
      <c r="Q34" s="22"/>
      <c r="R34" s="22"/>
      <c r="S34" s="22"/>
      <c r="T34" s="22"/>
      <c r="U34" s="22"/>
      <c r="V34" s="22"/>
    </row>
    <row r="35" spans="1:22" s="4" customFormat="1" ht="14.25" x14ac:dyDescent="0.2">
      <c r="A35" s="24" t="s">
        <v>13</v>
      </c>
    </row>
    <row r="36" spans="1:22" s="4" customFormat="1" ht="14.25" x14ac:dyDescent="0.2">
      <c r="A36" s="24"/>
    </row>
  </sheetData>
  <hyperlinks>
    <hyperlink ref="A8" location="Title_sheet!A1" display="Return to Contents" xr:uid="{AD4B3A71-A604-464A-8943-5C0491935100}"/>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cccaf3ac-2de9-44d4-aa31-54302fceb5f7" xsi:nil="true"/>
    <lcf76f155ced4ddcb4097134ff3c332f xmlns="934b752f-f0a5-467f-a0e4-008a617d233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BBFEDC929A1BC4A9F3B278B6D5AB259" ma:contentTypeVersion="20" ma:contentTypeDescription="Create a new document." ma:contentTypeScope="" ma:versionID="e287775aa6d5404b21a9e166d42e94c4">
  <xsd:schema xmlns:xsd="http://www.w3.org/2001/XMLSchema" xmlns:xs="http://www.w3.org/2001/XMLSchema" xmlns:p="http://schemas.microsoft.com/office/2006/metadata/properties" xmlns:ns1="http://schemas.microsoft.com/sharepoint/v3" xmlns:ns2="cb1d5027-a3ac-4441-b759-ea0e5f912ecd" xmlns:ns3="934b752f-f0a5-467f-a0e4-008a617d2331" xmlns:ns4="cccaf3ac-2de9-44d4-aa31-54302fceb5f7" targetNamespace="http://schemas.microsoft.com/office/2006/metadata/properties" ma:root="true" ma:fieldsID="47ce3e62becfeab00cd22b63d7a6a3ff" ns1:_="" ns2:_="" ns3:_="" ns4:_="">
    <xsd:import namespace="http://schemas.microsoft.com/sharepoint/v3"/>
    <xsd:import namespace="cb1d5027-a3ac-4441-b759-ea0e5f912ecd"/>
    <xsd:import namespace="934b752f-f0a5-467f-a0e4-008a617d2331"/>
    <xsd:import namespace="cccaf3ac-2de9-44d4-aa31-54302fceb5f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LengthInSeconds" minOccurs="0"/>
                <xsd:element ref="ns1:_ip_UnifiedCompliancePolicyProperties" minOccurs="0"/>
                <xsd:element ref="ns1:_ip_UnifiedCompliancePolicyUIAction"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1d5027-a3ac-4441-b759-ea0e5f912ec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b752f-f0a5-467f-a0e4-008a617d233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443b0bdb-28a8-4814-9fb9-624c17c095fc"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dexed="true" ma:internalName="MediaServiceLocatio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caf3ac-2de9-44d4-aa31-54302fceb5f7"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7204fd1a-d39e-44c5-9235-e22aebe64e1e}" ma:internalName="TaxCatchAll" ma:showField="CatchAllData" ma:web="cb1d5027-a3ac-4441-b759-ea0e5f912e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E11D08-B5CE-4B04-B6B1-945267B63901}">
  <ds:schemaRefs>
    <ds:schemaRef ds:uri="http://schemas.microsoft.com/sharepoint/v3/contenttype/forms"/>
  </ds:schemaRefs>
</ds:datastoreItem>
</file>

<file path=customXml/itemProps2.xml><?xml version="1.0" encoding="utf-8"?>
<ds:datastoreItem xmlns:ds="http://schemas.openxmlformats.org/officeDocument/2006/customXml" ds:itemID="{47B6AB5B-96A5-4858-A481-F356D2F8FFF1}">
  <ds:schemaRefs>
    <ds:schemaRef ds:uri="http://purl.org/dc/elements/1.1/"/>
    <ds:schemaRef ds:uri="http://purl.org/dc/terms/"/>
    <ds:schemaRef ds:uri="http://www.w3.org/XML/1998/namespace"/>
    <ds:schemaRef ds:uri="cb1d5027-a3ac-4441-b759-ea0e5f912ecd"/>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cccaf3ac-2de9-44d4-aa31-54302fceb5f7"/>
    <ds:schemaRef ds:uri="934b752f-f0a5-467f-a0e4-008a617d2331"/>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B375BBA7-72AF-432C-9C82-D0891EF55A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b1d5027-a3ac-4441-b759-ea0e5f912ecd"/>
    <ds:schemaRef ds:uri="934b752f-f0a5-467f-a0e4-008a617d2331"/>
    <ds:schemaRef ds:uri="cccaf3ac-2de9-44d4-aa31-54302fceb5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Title_sheet</vt:lpstr>
      <vt:lpstr>Notes_and_definitions</vt:lpstr>
      <vt:lpstr>Table_1</vt:lpstr>
      <vt:lpstr>Title_sheet!Print_Area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Tineke Poot</cp:lastModifiedBy>
  <cp:revision/>
  <dcterms:created xsi:type="dcterms:W3CDTF">2023-11-30T15:36:19Z</dcterms:created>
  <dcterms:modified xsi:type="dcterms:W3CDTF">2024-09-10T12:35:10Z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0x0101006BBFEDC929A1BC4A9F3B278B6D5AB259</vt:lpwstr>
  </property>
  <property fmtid="{D5CDD505-2E9C-101B-9397-08002B2CF9AE}" pid="3" name="MediaServiceImageTags">
    <vt:lpwstr/>
  </property>
</Properties>
</file>